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2"/>
  </bookViews>
  <sheets>
    <sheet name="2022年吴兴区订单良种奖励和粮食生产贷款贴息清算" sheetId="2" r:id="rId1"/>
    <sheet name="2023年吴兴区订单良种奖励清单" sheetId="1" r:id="rId2"/>
    <sheet name="2023年吴兴区粮食生产贷款贴息清单" sheetId="4" r:id="rId3"/>
  </sheets>
  <calcPr calcId="144525"/>
</workbook>
</file>

<file path=xl/sharedStrings.xml><?xml version="1.0" encoding="utf-8"?>
<sst xmlns="http://schemas.openxmlformats.org/spreadsheetml/2006/main" count="192" uniqueCount="102">
  <si>
    <t>2022年吴兴区订单良种奖励和粮食生产贷款贴息清算</t>
  </si>
  <si>
    <t>序号</t>
  </si>
  <si>
    <t>主体</t>
  </si>
  <si>
    <t>应补助（万元）</t>
  </si>
  <si>
    <t>已补助（万元）</t>
  </si>
  <si>
    <t>清算（万元）</t>
  </si>
  <si>
    <t>备注</t>
  </si>
  <si>
    <t>湖州吴兴尹家圩粮油植保农机专业合作社</t>
  </si>
  <si>
    <t>湖州钱山下粮油专业合作社</t>
  </si>
  <si>
    <t>湖州吴兴诚龙农机专业合作社</t>
  </si>
  <si>
    <t>吴兴建良家庭农场</t>
  </si>
  <si>
    <t>吴兴妙丰家庭农场</t>
  </si>
  <si>
    <t>订单良种奖励小计</t>
  </si>
  <si>
    <t>经营主体</t>
  </si>
  <si>
    <t>鲁洪斌</t>
  </si>
  <si>
    <t>陆勇</t>
  </si>
  <si>
    <t>倪国芳</t>
  </si>
  <si>
    <t>徐文鑫</t>
  </si>
  <si>
    <t>章广义</t>
  </si>
  <si>
    <t>赵树理</t>
  </si>
  <si>
    <t>周同</t>
  </si>
  <si>
    <t>朱阿新</t>
  </si>
  <si>
    <t>朱斌强</t>
  </si>
  <si>
    <t>孙建龙</t>
  </si>
  <si>
    <t>包正强</t>
  </si>
  <si>
    <t>何益平</t>
  </si>
  <si>
    <t>胡春荣</t>
  </si>
  <si>
    <t>粮食生产贷款贴息小计</t>
  </si>
  <si>
    <t>个人</t>
  </si>
  <si>
    <t>合计</t>
  </si>
  <si>
    <t>2023年吴兴区订单良种奖励清单</t>
  </si>
  <si>
    <t>乡镇</t>
  </si>
  <si>
    <t>实施主体</t>
  </si>
  <si>
    <t>负责人</t>
  </si>
  <si>
    <t>村</t>
  </si>
  <si>
    <t>品种</t>
  </si>
  <si>
    <t>计划（合同）面积（亩）</t>
  </si>
  <si>
    <t>测量面积（亩）</t>
  </si>
  <si>
    <t>实际确认落实面积（亩）</t>
  </si>
  <si>
    <t>亩产（公斤/亩）</t>
  </si>
  <si>
    <t>种子收购量（公斤）</t>
  </si>
  <si>
    <t>拟奖励资金（万元）</t>
  </si>
  <si>
    <t>本次奖励（万元）</t>
  </si>
  <si>
    <t>是否属于早稻</t>
  </si>
  <si>
    <t>八里店镇</t>
  </si>
  <si>
    <t>尹家圩村</t>
  </si>
  <si>
    <t>秀水519</t>
  </si>
  <si>
    <t>否</t>
  </si>
  <si>
    <t>浙江农科种业有限公司</t>
  </si>
  <si>
    <t>道场乡</t>
  </si>
  <si>
    <t>罗浩威</t>
  </si>
  <si>
    <t>钱山下村</t>
  </si>
  <si>
    <t>中组53</t>
  </si>
  <si>
    <t>是</t>
  </si>
  <si>
    <t>秀水121</t>
  </si>
  <si>
    <t>埭溪镇</t>
  </si>
  <si>
    <t>江炳海</t>
  </si>
  <si>
    <t>官泽村</t>
  </si>
  <si>
    <t>妙西镇</t>
  </si>
  <si>
    <t>沈建良</t>
  </si>
  <si>
    <t>渡善村</t>
  </si>
  <si>
    <t>春江糯6号</t>
  </si>
  <si>
    <t>沈水根</t>
  </si>
  <si>
    <t>常规稻小计</t>
  </si>
  <si>
    <t>东林镇</t>
  </si>
  <si>
    <t>德清洛舍嵇新荣家庭农场</t>
  </si>
  <si>
    <t>嵇新荣</t>
  </si>
  <si>
    <t>东华村</t>
  </si>
  <si>
    <t>浙优21</t>
  </si>
  <si>
    <t>浙江春泽农业科技有限公司</t>
  </si>
  <si>
    <t>杂交稻小计</t>
  </si>
  <si>
    <t>此次拨付经营主体18.04万元，剩余资金待省厅资金下达后拨付</t>
  </si>
  <si>
    <t>注：省级补助标准，常规水稻亩补助无上限，杂交水稻最高300元/亩，大于200亩以上的实施主体，在省级补助基础上追加500元/亩补助。</t>
  </si>
  <si>
    <t>2023年吴兴区粮食生产贷款贴息清单</t>
  </si>
  <si>
    <t>贷款银行</t>
  </si>
  <si>
    <t>贷款主体</t>
  </si>
  <si>
    <t>审核结果</t>
  </si>
  <si>
    <t>本次贴息（万元）</t>
  </si>
  <si>
    <t>贴息起补日</t>
  </si>
  <si>
    <t>贴息截止日</t>
  </si>
  <si>
    <t>贴息贷（万元）</t>
  </si>
  <si>
    <t>应贴息（万元）</t>
  </si>
  <si>
    <t>吴兴农商行</t>
  </si>
  <si>
    <t>左立环</t>
  </si>
  <si>
    <t>杨有成</t>
  </si>
  <si>
    <t>杨建华</t>
  </si>
  <si>
    <t>王学林</t>
  </si>
  <si>
    <t>吕强</t>
  </si>
  <si>
    <t>江永初</t>
  </si>
  <si>
    <t>陈四毛</t>
  </si>
  <si>
    <t>吴方</t>
  </si>
  <si>
    <t>郑小兵</t>
  </si>
  <si>
    <t>中国农业银行</t>
  </si>
  <si>
    <t>杭南林</t>
  </si>
  <si>
    <t>个人小计</t>
  </si>
  <si>
    <t>浙江敏轩农业科技有限公司</t>
  </si>
  <si>
    <t>浙江卉弘生物科技股份有限公司</t>
  </si>
  <si>
    <t>梅岭漫谷（湖州）生态旅游开发有限公司</t>
  </si>
  <si>
    <t>湖州星光农业科技开发有限公司</t>
  </si>
  <si>
    <t>湖州鑫豆农业发展有限公司</t>
  </si>
  <si>
    <t>湖州吴兴众旺粮油农机植保专业合作社联合社</t>
  </si>
  <si>
    <t>经营主体小计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</si>
</sst>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Times New Roman"/>
      <charset val="134"/>
    </font>
    <font>
      <sz val="9"/>
      <name val="方正书宋_GBK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9"/>
      <name val="Times New Roman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6" fillId="8" borderId="8" applyNumberFormat="false" applyAlignment="false" applyProtection="false">
      <alignment vertical="center"/>
    </xf>
    <xf numFmtId="0" fontId="19" fillId="16" borderId="4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0" fillId="17" borderId="5" applyNumberFormat="false" applyFont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6" fillId="8" borderId="3" applyNumberFormat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31" fillId="33" borderId="3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14" fontId="6" fillId="0" borderId="2" xfId="0" applyNumberFormat="true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14" fontId="7" fillId="0" borderId="2" xfId="0" applyNumberFormat="true" applyFont="true" applyBorder="true" applyAlignment="true">
      <alignment horizontal="center" vertical="center" wrapText="true"/>
    </xf>
    <xf numFmtId="14" fontId="5" fillId="0" borderId="2" xfId="0" applyNumberFormat="true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14" fontId="10" fillId="0" borderId="2" xfId="0" applyNumberFormat="true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11" fillId="0" borderId="2" xfId="0" applyFont="true" applyBorder="true" applyAlignment="true">
      <alignment horizontal="center" vertical="center"/>
    </xf>
    <xf numFmtId="0" fontId="12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0" fillId="0" borderId="0" xfId="0" applyBorder="true" applyAlignment="true">
      <alignment horizontal="left" vertical="top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6" fontId="0" fillId="0" borderId="0" xfId="0" applyNumberFormat="true" applyAlignment="true">
      <alignment horizontal="center" vertical="center" wrapText="true"/>
    </xf>
    <xf numFmtId="0" fontId="0" fillId="0" borderId="0" xfId="0" applyFill="true" applyBorder="true" applyAlignment="true">
      <alignment vertical="center"/>
    </xf>
    <xf numFmtId="0" fontId="12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H5" sqref="H5"/>
    </sheetView>
  </sheetViews>
  <sheetFormatPr defaultColWidth="9" defaultRowHeight="26" customHeight="true" outlineLevelCol="5"/>
  <cols>
    <col min="1" max="1" width="5.75" style="24" customWidth="true"/>
    <col min="2" max="2" width="17.5" style="24" customWidth="true"/>
    <col min="3" max="3" width="11.75" style="24" customWidth="true"/>
    <col min="4" max="4" width="12.25" style="24" customWidth="true"/>
    <col min="5" max="5" width="11" style="24" customWidth="true"/>
    <col min="6" max="6" width="12.875" style="24" customWidth="true"/>
    <col min="7" max="16384" width="9" style="24"/>
  </cols>
  <sheetData>
    <row r="1" s="24" customFormat="true" customHeight="true" spans="1:6">
      <c r="A1" s="26" t="s">
        <v>0</v>
      </c>
      <c r="B1" s="26"/>
      <c r="C1" s="26"/>
      <c r="D1" s="26"/>
      <c r="E1" s="26"/>
      <c r="F1" s="26"/>
    </row>
    <row r="2" s="24" customFormat="true" customHeight="true" spans="1:6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</row>
    <row r="3" s="24" customFormat="true" customHeight="true" spans="1:6">
      <c r="A3" s="27">
        <v>1</v>
      </c>
      <c r="B3" s="27" t="s">
        <v>7</v>
      </c>
      <c r="C3" s="27">
        <v>1.9986</v>
      </c>
      <c r="D3" s="27">
        <v>1.199185</v>
      </c>
      <c r="E3" s="27">
        <v>0.799125</v>
      </c>
      <c r="F3" s="27"/>
    </row>
    <row r="4" s="24" customFormat="true" customHeight="true" spans="1:6">
      <c r="A4" s="27">
        <v>2</v>
      </c>
      <c r="B4" s="27" t="s">
        <v>8</v>
      </c>
      <c r="C4" s="27">
        <v>4.8</v>
      </c>
      <c r="D4" s="27">
        <v>2.880062</v>
      </c>
      <c r="E4" s="27">
        <v>1.919358</v>
      </c>
      <c r="F4" s="27"/>
    </row>
    <row r="5" s="24" customFormat="true" customHeight="true" spans="1:6">
      <c r="A5" s="27">
        <v>3</v>
      </c>
      <c r="B5" s="27" t="s">
        <v>9</v>
      </c>
      <c r="C5" s="27">
        <v>9.35232</v>
      </c>
      <c r="D5" s="27">
        <v>5.611511</v>
      </c>
      <c r="E5" s="27">
        <v>3.740239</v>
      </c>
      <c r="F5" s="27"/>
    </row>
    <row r="6" s="24" customFormat="true" customHeight="true" spans="1:6">
      <c r="A6" s="27">
        <v>4</v>
      </c>
      <c r="B6" s="27" t="s">
        <v>10</v>
      </c>
      <c r="C6" s="27">
        <v>5.04</v>
      </c>
      <c r="D6" s="27">
        <v>3.024064</v>
      </c>
      <c r="E6" s="27">
        <v>2.015096</v>
      </c>
      <c r="F6" s="27"/>
    </row>
    <row r="7" s="24" customFormat="true" customHeight="true" spans="1:6">
      <c r="A7" s="27">
        <v>5</v>
      </c>
      <c r="B7" s="27" t="s">
        <v>11</v>
      </c>
      <c r="C7" s="27">
        <v>2.04192</v>
      </c>
      <c r="D7" s="27">
        <v>1.225178</v>
      </c>
      <c r="E7" s="27">
        <v>0.816182</v>
      </c>
      <c r="F7" s="27"/>
    </row>
    <row r="8" s="25" customFormat="true" customHeight="true" spans="1:6">
      <c r="A8" s="27"/>
      <c r="B8" s="28" t="s">
        <v>12</v>
      </c>
      <c r="C8" s="28">
        <f>SUM(C3:C7)</f>
        <v>23.23284</v>
      </c>
      <c r="D8" s="28">
        <f>SUM(D3:D7)</f>
        <v>13.94</v>
      </c>
      <c r="E8" s="28">
        <f>SUM(E3:E7)</f>
        <v>9.29</v>
      </c>
      <c r="F8" s="28" t="s">
        <v>13</v>
      </c>
    </row>
    <row r="9" customHeight="true" spans="1:6">
      <c r="A9" s="27">
        <v>6</v>
      </c>
      <c r="B9" s="27" t="s">
        <v>14</v>
      </c>
      <c r="C9" s="27">
        <v>0.89753</v>
      </c>
      <c r="D9" s="27">
        <v>0.05568</v>
      </c>
      <c r="E9" s="27">
        <v>0.84177</v>
      </c>
      <c r="F9" s="27"/>
    </row>
    <row r="10" customHeight="true" spans="1:6">
      <c r="A10" s="27">
        <v>7</v>
      </c>
      <c r="B10" s="27" t="s">
        <v>15</v>
      </c>
      <c r="C10" s="27">
        <v>0.86935</v>
      </c>
      <c r="D10" s="27">
        <v>0.05393</v>
      </c>
      <c r="E10" s="27">
        <v>0.81534</v>
      </c>
      <c r="F10" s="27"/>
    </row>
    <row r="11" customHeight="true" spans="1:6">
      <c r="A11" s="27">
        <v>8</v>
      </c>
      <c r="B11" s="27" t="s">
        <v>16</v>
      </c>
      <c r="C11" s="27">
        <v>0.44877</v>
      </c>
      <c r="D11" s="27">
        <v>0.02784</v>
      </c>
      <c r="E11" s="27">
        <v>0.42085</v>
      </c>
      <c r="F11" s="27"/>
    </row>
    <row r="12" customHeight="true" spans="1:6">
      <c r="A12" s="27">
        <v>9</v>
      </c>
      <c r="B12" s="27" t="s">
        <v>17</v>
      </c>
      <c r="C12" s="27">
        <v>0.35408</v>
      </c>
      <c r="D12" s="27">
        <v>0.02197</v>
      </c>
      <c r="E12" s="27">
        <v>0.33203</v>
      </c>
      <c r="F12" s="27"/>
    </row>
    <row r="13" customHeight="true" spans="1:6">
      <c r="A13" s="27">
        <v>10</v>
      </c>
      <c r="B13" s="27" t="s">
        <v>18</v>
      </c>
      <c r="C13" s="27">
        <v>0.53852</v>
      </c>
      <c r="D13" s="27">
        <v>0.03341</v>
      </c>
      <c r="E13" s="27">
        <v>0.50503</v>
      </c>
      <c r="F13" s="27"/>
    </row>
    <row r="14" customHeight="true" spans="1:6">
      <c r="A14" s="27">
        <v>11</v>
      </c>
      <c r="B14" s="27" t="s">
        <v>19</v>
      </c>
      <c r="C14" s="27">
        <v>0.17809</v>
      </c>
      <c r="D14" s="27">
        <v>0.01105</v>
      </c>
      <c r="E14" s="27">
        <v>0.16696</v>
      </c>
      <c r="F14" s="27"/>
    </row>
    <row r="15" customHeight="true" spans="1:6">
      <c r="A15" s="27">
        <v>12</v>
      </c>
      <c r="B15" s="27" t="s">
        <v>20</v>
      </c>
      <c r="C15" s="27">
        <v>0.17478</v>
      </c>
      <c r="D15" s="27">
        <v>0.01084</v>
      </c>
      <c r="E15" s="27">
        <v>0.16386</v>
      </c>
      <c r="F15" s="27"/>
    </row>
    <row r="16" customHeight="true" spans="1:6">
      <c r="A16" s="27">
        <v>13</v>
      </c>
      <c r="B16" s="27" t="s">
        <v>21</v>
      </c>
      <c r="C16" s="27">
        <v>0.06953</v>
      </c>
      <c r="D16" s="27">
        <v>0.00431</v>
      </c>
      <c r="E16" s="27">
        <v>0.06514</v>
      </c>
      <c r="F16" s="27"/>
    </row>
    <row r="17" customHeight="true" spans="1:6">
      <c r="A17" s="27">
        <v>14</v>
      </c>
      <c r="B17" s="27" t="s">
        <v>22</v>
      </c>
      <c r="C17" s="27">
        <v>0.19147</v>
      </c>
      <c r="D17" s="27">
        <v>0.01188</v>
      </c>
      <c r="E17" s="27">
        <v>0.17951</v>
      </c>
      <c r="F17" s="27"/>
    </row>
    <row r="18" customHeight="true" spans="1:6">
      <c r="A18" s="27">
        <v>15</v>
      </c>
      <c r="B18" s="27" t="s">
        <v>23</v>
      </c>
      <c r="C18" s="27">
        <v>5.55398</v>
      </c>
      <c r="D18" s="27">
        <v>0.34457</v>
      </c>
      <c r="E18" s="27">
        <v>5.20925</v>
      </c>
      <c r="F18" s="27"/>
    </row>
    <row r="19" customHeight="true" spans="1:6">
      <c r="A19" s="27">
        <v>16</v>
      </c>
      <c r="B19" s="27" t="s">
        <v>24</v>
      </c>
      <c r="C19" s="27">
        <v>0.50959</v>
      </c>
      <c r="D19" s="27">
        <v>0.03162</v>
      </c>
      <c r="E19" s="27">
        <v>0.47789</v>
      </c>
      <c r="F19" s="27"/>
    </row>
    <row r="20" customHeight="true" spans="1:6">
      <c r="A20" s="27">
        <v>17</v>
      </c>
      <c r="B20" s="27" t="s">
        <v>25</v>
      </c>
      <c r="C20" s="27">
        <v>0.11801</v>
      </c>
      <c r="D20" s="27">
        <v>0.00732</v>
      </c>
      <c r="E20" s="27">
        <v>0.11061</v>
      </c>
      <c r="F20" s="27"/>
    </row>
    <row r="21" customHeight="true" spans="1:6">
      <c r="A21" s="27">
        <v>18</v>
      </c>
      <c r="B21" s="27" t="s">
        <v>26</v>
      </c>
      <c r="C21" s="27">
        <v>0.89753</v>
      </c>
      <c r="D21" s="27">
        <v>0.05569</v>
      </c>
      <c r="E21" s="27">
        <v>0.84176</v>
      </c>
      <c r="F21" s="27"/>
    </row>
    <row r="22" customHeight="true" spans="1:6">
      <c r="A22" s="27"/>
      <c r="B22" s="28" t="s">
        <v>27</v>
      </c>
      <c r="C22" s="28">
        <f>SUM(C9:C21)</f>
        <v>10.80123</v>
      </c>
      <c r="D22" s="28">
        <f>SUM(D9:D21)</f>
        <v>0.67011</v>
      </c>
      <c r="E22" s="28">
        <f>SUM(E9:E21)</f>
        <v>10.13</v>
      </c>
      <c r="F22" s="28" t="s">
        <v>28</v>
      </c>
    </row>
    <row r="23" customHeight="true" spans="1:6">
      <c r="A23" s="27"/>
      <c r="B23" s="28" t="s">
        <v>29</v>
      </c>
      <c r="C23" s="28">
        <f>C22+C8</f>
        <v>34.03407</v>
      </c>
      <c r="D23" s="28">
        <f>D22+D8</f>
        <v>14.61011</v>
      </c>
      <c r="E23" s="28">
        <f>E22+E8</f>
        <v>19.42</v>
      </c>
      <c r="F23" s="27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G4" sqref="G4"/>
    </sheetView>
  </sheetViews>
  <sheetFormatPr defaultColWidth="9" defaultRowHeight="26" customHeight="true"/>
  <cols>
    <col min="1" max="1" width="3.875" style="16" customWidth="true"/>
    <col min="2" max="2" width="6.625" style="16" customWidth="true"/>
    <col min="3" max="3" width="14.125" style="16" customWidth="true"/>
    <col min="4" max="4" width="5.5" style="16" customWidth="true"/>
    <col min="5" max="5" width="6.625" style="16" customWidth="true"/>
    <col min="6" max="6" width="7.375" style="17" customWidth="true"/>
    <col min="7" max="7" width="7.125" style="17" customWidth="true"/>
    <col min="8" max="9" width="7.5" style="16" customWidth="true"/>
    <col min="10" max="10" width="7.125" style="16" customWidth="true"/>
    <col min="11" max="11" width="8.25" style="16" customWidth="true"/>
    <col min="12" max="12" width="7.5" style="16" customWidth="true"/>
    <col min="13" max="13" width="7.125" style="16" customWidth="true"/>
    <col min="14" max="14" width="5.5" style="16" customWidth="true"/>
    <col min="15" max="15" width="18.75" style="17" customWidth="true"/>
    <col min="16" max="16" width="12.75" style="16" customWidth="true"/>
    <col min="17" max="16384" width="9" style="16"/>
  </cols>
  <sheetData>
    <row r="1" customHeight="true" spans="1:15">
      <c r="A1" s="18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ht="38.25" spans="1:15">
      <c r="A2" s="19" t="s">
        <v>1</v>
      </c>
      <c r="B2" s="19" t="s">
        <v>31</v>
      </c>
      <c r="C2" s="19" t="s">
        <v>32</v>
      </c>
      <c r="D2" s="19" t="s">
        <v>33</v>
      </c>
      <c r="E2" s="19" t="s">
        <v>34</v>
      </c>
      <c r="F2" s="19" t="s">
        <v>35</v>
      </c>
      <c r="G2" s="19" t="s">
        <v>36</v>
      </c>
      <c r="H2" s="19" t="s">
        <v>37</v>
      </c>
      <c r="I2" s="19" t="s">
        <v>38</v>
      </c>
      <c r="J2" s="19" t="s">
        <v>39</v>
      </c>
      <c r="K2" s="19" t="s">
        <v>40</v>
      </c>
      <c r="L2" s="19" t="s">
        <v>41</v>
      </c>
      <c r="M2" s="19" t="s">
        <v>42</v>
      </c>
      <c r="N2" s="19" t="s">
        <v>43</v>
      </c>
      <c r="O2" s="19" t="s">
        <v>6</v>
      </c>
    </row>
    <row r="3" ht="41" customHeight="true" spans="1:15">
      <c r="A3" s="5">
        <v>1</v>
      </c>
      <c r="B3" s="5" t="s">
        <v>44</v>
      </c>
      <c r="C3" s="5" t="s">
        <v>7</v>
      </c>
      <c r="D3" s="5" t="s">
        <v>23</v>
      </c>
      <c r="E3" s="5" t="s">
        <v>45</v>
      </c>
      <c r="F3" s="5" t="s">
        <v>46</v>
      </c>
      <c r="G3" s="5">
        <v>200</v>
      </c>
      <c r="H3" s="5">
        <v>210.9</v>
      </c>
      <c r="I3" s="5">
        <v>200</v>
      </c>
      <c r="J3" s="5">
        <f>ROUND(K3/I3,2)</f>
        <v>439.04</v>
      </c>
      <c r="K3" s="5">
        <v>87808</v>
      </c>
      <c r="L3" s="5">
        <f>ROUND(K3*0.6/10000,4)</f>
        <v>5.2685</v>
      </c>
      <c r="M3" s="5">
        <f>ROUND((18.04-0.00284)/L$15*L3,4)+0.0003</f>
        <v>3.1549</v>
      </c>
      <c r="N3" s="5" t="s">
        <v>47</v>
      </c>
      <c r="O3" s="5" t="s">
        <v>48</v>
      </c>
    </row>
    <row r="4" customHeight="true" spans="1:15">
      <c r="A4" s="5">
        <v>2</v>
      </c>
      <c r="B4" s="5" t="s">
        <v>49</v>
      </c>
      <c r="C4" s="5" t="s">
        <v>8</v>
      </c>
      <c r="D4" s="5" t="s">
        <v>50</v>
      </c>
      <c r="E4" s="5" t="s">
        <v>51</v>
      </c>
      <c r="F4" s="21" t="s">
        <v>52</v>
      </c>
      <c r="G4" s="21">
        <v>200</v>
      </c>
      <c r="H4" s="21">
        <v>154.72</v>
      </c>
      <c r="I4" s="21">
        <v>154.72</v>
      </c>
      <c r="J4" s="5">
        <f t="shared" ref="J4:J12" si="0">ROUND(K4/I4,2)</f>
        <v>174.04</v>
      </c>
      <c r="K4" s="5">
        <v>26927</v>
      </c>
      <c r="L4" s="5">
        <f t="shared" ref="L4:L11" si="1">ROUND(K4*0.6/10000,4)</f>
        <v>1.6156</v>
      </c>
      <c r="M4" s="5">
        <f t="shared" ref="M4:M10" si="2">ROUND((18.04-0.00284)/L$15*L4,4)+0.0003</f>
        <v>0.9677</v>
      </c>
      <c r="N4" s="21" t="s">
        <v>53</v>
      </c>
      <c r="O4" s="5" t="s">
        <v>48</v>
      </c>
    </row>
    <row r="5" customHeight="true" spans="1:15">
      <c r="A5" s="5">
        <v>3</v>
      </c>
      <c r="B5" s="5"/>
      <c r="C5" s="5"/>
      <c r="D5" s="5"/>
      <c r="E5" s="5"/>
      <c r="F5" s="21" t="s">
        <v>46</v>
      </c>
      <c r="G5" s="21">
        <v>50</v>
      </c>
      <c r="H5" s="21">
        <v>52.64</v>
      </c>
      <c r="I5" s="21">
        <v>50</v>
      </c>
      <c r="J5" s="5">
        <f t="shared" si="0"/>
        <v>371.42</v>
      </c>
      <c r="K5" s="5">
        <v>18571</v>
      </c>
      <c r="L5" s="5">
        <f t="shared" si="1"/>
        <v>1.1143</v>
      </c>
      <c r="M5" s="5">
        <f t="shared" si="2"/>
        <v>0.6675</v>
      </c>
      <c r="N5" s="21" t="s">
        <v>47</v>
      </c>
      <c r="O5" s="5" t="s">
        <v>48</v>
      </c>
    </row>
    <row r="6" customHeight="true" spans="1:15">
      <c r="A6" s="5">
        <v>4</v>
      </c>
      <c r="B6" s="5"/>
      <c r="C6" s="5"/>
      <c r="D6" s="5"/>
      <c r="E6" s="5"/>
      <c r="F6" s="21" t="s">
        <v>54</v>
      </c>
      <c r="G6" s="21">
        <v>50</v>
      </c>
      <c r="H6" s="5">
        <v>54.8</v>
      </c>
      <c r="I6" s="5">
        <v>50</v>
      </c>
      <c r="J6" s="5">
        <f t="shared" si="0"/>
        <v>416.5</v>
      </c>
      <c r="K6" s="5">
        <v>20825</v>
      </c>
      <c r="L6" s="5">
        <f t="shared" si="1"/>
        <v>1.2495</v>
      </c>
      <c r="M6" s="5">
        <f t="shared" si="2"/>
        <v>0.7485</v>
      </c>
      <c r="N6" s="5" t="s">
        <v>47</v>
      </c>
      <c r="O6" s="5" t="s">
        <v>48</v>
      </c>
    </row>
    <row r="7" customHeight="true" spans="1:16">
      <c r="A7" s="5">
        <v>5</v>
      </c>
      <c r="B7" s="5" t="s">
        <v>55</v>
      </c>
      <c r="C7" s="5" t="s">
        <v>9</v>
      </c>
      <c r="D7" s="5" t="s">
        <v>56</v>
      </c>
      <c r="E7" s="21" t="s">
        <v>57</v>
      </c>
      <c r="F7" s="21" t="s">
        <v>52</v>
      </c>
      <c r="G7" s="21">
        <v>400</v>
      </c>
      <c r="H7" s="5">
        <v>312.2</v>
      </c>
      <c r="I7" s="5">
        <v>312.2</v>
      </c>
      <c r="J7" s="5">
        <f t="shared" si="0"/>
        <v>59.93</v>
      </c>
      <c r="K7" s="5">
        <v>18711</v>
      </c>
      <c r="L7" s="5">
        <f t="shared" si="1"/>
        <v>1.1227</v>
      </c>
      <c r="M7" s="5">
        <f t="shared" si="2"/>
        <v>0.6725</v>
      </c>
      <c r="N7" s="21" t="s">
        <v>53</v>
      </c>
      <c r="O7" s="5" t="s">
        <v>48</v>
      </c>
      <c r="P7" s="23"/>
    </row>
    <row r="8" customHeight="true" spans="1:15">
      <c r="A8" s="5">
        <v>6</v>
      </c>
      <c r="B8" s="5" t="s">
        <v>58</v>
      </c>
      <c r="C8" s="5" t="s">
        <v>10</v>
      </c>
      <c r="D8" s="5" t="s">
        <v>59</v>
      </c>
      <c r="E8" s="5" t="s">
        <v>60</v>
      </c>
      <c r="F8" s="21" t="s">
        <v>52</v>
      </c>
      <c r="G8" s="21">
        <v>100</v>
      </c>
      <c r="H8" s="5">
        <v>113.93</v>
      </c>
      <c r="I8" s="5">
        <v>100</v>
      </c>
      <c r="J8" s="5">
        <f t="shared" si="0"/>
        <v>330.62</v>
      </c>
      <c r="K8" s="5">
        <v>33062</v>
      </c>
      <c r="L8" s="5">
        <f t="shared" si="1"/>
        <v>1.9837</v>
      </c>
      <c r="M8" s="5">
        <f t="shared" si="2"/>
        <v>1.1881</v>
      </c>
      <c r="N8" s="21" t="s">
        <v>53</v>
      </c>
      <c r="O8" s="5" t="s">
        <v>48</v>
      </c>
    </row>
    <row r="9" customHeight="true" spans="1:15">
      <c r="A9" s="5">
        <v>7</v>
      </c>
      <c r="B9" s="5"/>
      <c r="C9" s="5"/>
      <c r="D9" s="5"/>
      <c r="E9" s="5"/>
      <c r="F9" s="21" t="s">
        <v>54</v>
      </c>
      <c r="G9" s="21">
        <v>50</v>
      </c>
      <c r="H9" s="5">
        <v>56.43</v>
      </c>
      <c r="I9" s="5">
        <v>50</v>
      </c>
      <c r="J9" s="5">
        <f t="shared" si="0"/>
        <v>337.12</v>
      </c>
      <c r="K9" s="5">
        <v>16856</v>
      </c>
      <c r="L9" s="5">
        <f t="shared" si="1"/>
        <v>1.0114</v>
      </c>
      <c r="M9" s="5">
        <f t="shared" si="2"/>
        <v>0.6059</v>
      </c>
      <c r="N9" s="5" t="s">
        <v>47</v>
      </c>
      <c r="O9" s="5" t="s">
        <v>48</v>
      </c>
    </row>
    <row r="10" customHeight="true" spans="1:15">
      <c r="A10" s="5">
        <v>8</v>
      </c>
      <c r="B10" s="5"/>
      <c r="C10" s="5"/>
      <c r="D10" s="5"/>
      <c r="E10" s="5"/>
      <c r="F10" s="5" t="s">
        <v>61</v>
      </c>
      <c r="G10" s="21">
        <v>50</v>
      </c>
      <c r="H10" s="5">
        <v>52.37</v>
      </c>
      <c r="I10" s="5">
        <v>50</v>
      </c>
      <c r="J10" s="5">
        <f t="shared" si="0"/>
        <v>443.94</v>
      </c>
      <c r="K10" s="5">
        <v>22197</v>
      </c>
      <c r="L10" s="5">
        <f t="shared" si="1"/>
        <v>1.3318</v>
      </c>
      <c r="M10" s="5">
        <f t="shared" si="2"/>
        <v>0.7977</v>
      </c>
      <c r="N10" s="5" t="s">
        <v>47</v>
      </c>
      <c r="O10" s="5" t="s">
        <v>48</v>
      </c>
    </row>
    <row r="11" customHeight="true" spans="1:15">
      <c r="A11" s="5">
        <v>9</v>
      </c>
      <c r="B11" s="5" t="s">
        <v>58</v>
      </c>
      <c r="C11" s="5" t="s">
        <v>11</v>
      </c>
      <c r="D11" s="5" t="s">
        <v>62</v>
      </c>
      <c r="E11" s="5" t="s">
        <v>60</v>
      </c>
      <c r="F11" s="5" t="s">
        <v>54</v>
      </c>
      <c r="G11" s="21">
        <v>50</v>
      </c>
      <c r="H11" s="5">
        <v>51.27</v>
      </c>
      <c r="I11" s="5">
        <v>50</v>
      </c>
      <c r="J11" s="5">
        <f t="shared" si="0"/>
        <v>498.82</v>
      </c>
      <c r="K11" s="5">
        <v>24941</v>
      </c>
      <c r="L11" s="5">
        <f t="shared" si="1"/>
        <v>1.4965</v>
      </c>
      <c r="M11" s="5">
        <f>ROUND((18.04-0.00284)/L$15*L11,4)+0.0002</f>
        <v>0.8963</v>
      </c>
      <c r="N11" s="5" t="s">
        <v>47</v>
      </c>
      <c r="O11" s="5" t="s">
        <v>48</v>
      </c>
    </row>
    <row r="12" s="15" customFormat="true" ht="21" customHeight="true" spans="1:15">
      <c r="A12" s="11"/>
      <c r="B12" s="11" t="s">
        <v>63</v>
      </c>
      <c r="C12" s="11"/>
      <c r="D12" s="11"/>
      <c r="E12" s="11"/>
      <c r="F12" s="11"/>
      <c r="G12" s="11">
        <f>SUM(G3:G11)</f>
        <v>1150</v>
      </c>
      <c r="H12" s="11">
        <f>SUM(H3:H11)</f>
        <v>1059.26</v>
      </c>
      <c r="I12" s="11">
        <f>SUM(I3:I11)</f>
        <v>1016.92</v>
      </c>
      <c r="J12" s="11"/>
      <c r="K12" s="11">
        <f>SUM(K3:K11)</f>
        <v>269898</v>
      </c>
      <c r="L12" s="11">
        <f>SUM(L3:L11)</f>
        <v>16.194</v>
      </c>
      <c r="M12" s="11">
        <f>SUM(M3:M11)</f>
        <v>9.6991</v>
      </c>
      <c r="N12" s="11"/>
      <c r="O12" s="11"/>
    </row>
    <row r="13" customHeight="true" spans="1:15">
      <c r="A13" s="5">
        <v>10</v>
      </c>
      <c r="B13" s="5" t="s">
        <v>64</v>
      </c>
      <c r="C13" s="5" t="s">
        <v>65</v>
      </c>
      <c r="D13" s="5" t="s">
        <v>66</v>
      </c>
      <c r="E13" s="5" t="s">
        <v>67</v>
      </c>
      <c r="F13" s="5" t="s">
        <v>68</v>
      </c>
      <c r="G13" s="21">
        <v>520</v>
      </c>
      <c r="H13" s="5">
        <v>464.32</v>
      </c>
      <c r="I13" s="5">
        <v>464.32</v>
      </c>
      <c r="J13" s="5">
        <f>ROUND(K13/I13,2)</f>
        <v>159.37</v>
      </c>
      <c r="K13" s="5">
        <v>74000</v>
      </c>
      <c r="L13" s="5">
        <f>ROUND(H13*0.03,4)</f>
        <v>13.9296</v>
      </c>
      <c r="M13" s="5">
        <f>ROUND((18.04-0.00284)/L$15*L13,4)+0.0002</f>
        <v>8.3409</v>
      </c>
      <c r="N13" s="5" t="s">
        <v>47</v>
      </c>
      <c r="O13" s="5" t="s">
        <v>69</v>
      </c>
    </row>
    <row r="14" s="15" customFormat="true" ht="21" customHeight="true" spans="1:15">
      <c r="A14" s="11"/>
      <c r="B14" s="11" t="s">
        <v>70</v>
      </c>
      <c r="C14" s="11"/>
      <c r="D14" s="11"/>
      <c r="E14" s="11"/>
      <c r="F14" s="11"/>
      <c r="G14" s="22">
        <f>G13</f>
        <v>520</v>
      </c>
      <c r="H14" s="22">
        <f t="shared" ref="H14:M14" si="3">H13</f>
        <v>464.32</v>
      </c>
      <c r="I14" s="22">
        <f t="shared" si="3"/>
        <v>464.32</v>
      </c>
      <c r="J14" s="22"/>
      <c r="K14" s="22">
        <f t="shared" si="3"/>
        <v>74000</v>
      </c>
      <c r="L14" s="22">
        <f t="shared" si="3"/>
        <v>13.9296</v>
      </c>
      <c r="M14" s="22">
        <f t="shared" si="3"/>
        <v>8.3409</v>
      </c>
      <c r="N14" s="11"/>
      <c r="O14" s="11"/>
    </row>
    <row r="15" ht="38.25" spans="1:15">
      <c r="A15" s="11"/>
      <c r="B15" s="19" t="s">
        <v>29</v>
      </c>
      <c r="C15" s="19"/>
      <c r="D15" s="19"/>
      <c r="E15" s="19"/>
      <c r="F15" s="19"/>
      <c r="G15" s="19">
        <f>G12+G14</f>
        <v>1670</v>
      </c>
      <c r="H15" s="19">
        <f t="shared" ref="H15:M15" si="4">H12+H14</f>
        <v>1523.58</v>
      </c>
      <c r="I15" s="19">
        <f t="shared" si="4"/>
        <v>1481.24</v>
      </c>
      <c r="J15" s="19"/>
      <c r="K15" s="19">
        <f t="shared" si="4"/>
        <v>343898</v>
      </c>
      <c r="L15" s="19">
        <f t="shared" si="4"/>
        <v>30.1236</v>
      </c>
      <c r="M15" s="19">
        <f t="shared" si="4"/>
        <v>18.04</v>
      </c>
      <c r="N15" s="19"/>
      <c r="O15" s="19" t="s">
        <v>71</v>
      </c>
    </row>
    <row r="16" customHeight="true" spans="1:15">
      <c r="A16" s="20" t="s">
        <v>72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</sheetData>
  <mergeCells count="13">
    <mergeCell ref="A1:O1"/>
    <mergeCell ref="B12:D12"/>
    <mergeCell ref="B14:D14"/>
    <mergeCell ref="B15:D15"/>
    <mergeCell ref="A16:O16"/>
    <mergeCell ref="B4:B6"/>
    <mergeCell ref="B8:B10"/>
    <mergeCell ref="C4:C6"/>
    <mergeCell ref="C8:C10"/>
    <mergeCell ref="D4:D6"/>
    <mergeCell ref="D8:D10"/>
    <mergeCell ref="E4:E6"/>
    <mergeCell ref="E8:E10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3"/>
  <sheetViews>
    <sheetView tabSelected="1" workbookViewId="0">
      <selection activeCell="M8" sqref="M8"/>
    </sheetView>
  </sheetViews>
  <sheetFormatPr defaultColWidth="9" defaultRowHeight="13.5" outlineLevelCol="7"/>
  <cols>
    <col min="1" max="1" width="6.125" customWidth="true"/>
    <col min="2" max="2" width="11.375" customWidth="true"/>
    <col min="3" max="3" width="21.625" customWidth="true"/>
    <col min="6" max="6" width="12.375" customWidth="true"/>
    <col min="7" max="7" width="13.375" customWidth="true"/>
    <col min="8" max="8" width="9.375"/>
  </cols>
  <sheetData>
    <row r="1" ht="21" spans="1:8">
      <c r="A1" s="1" t="s">
        <v>73</v>
      </c>
      <c r="B1" s="1"/>
      <c r="C1" s="1"/>
      <c r="D1" s="1"/>
      <c r="E1" s="1"/>
      <c r="F1" s="1"/>
      <c r="G1" s="1"/>
      <c r="H1" s="1"/>
    </row>
    <row r="2" ht="15" customHeight="true" spans="1:8">
      <c r="A2" s="2" t="s">
        <v>1</v>
      </c>
      <c r="B2" s="2" t="s">
        <v>74</v>
      </c>
      <c r="C2" s="3" t="s">
        <v>75</v>
      </c>
      <c r="D2" s="3" t="s">
        <v>76</v>
      </c>
      <c r="E2" s="3"/>
      <c r="F2" s="3"/>
      <c r="G2" s="3"/>
      <c r="H2" s="3" t="s">
        <v>77</v>
      </c>
    </row>
    <row r="3" ht="15" customHeight="true" spans="1:8">
      <c r="A3" s="2"/>
      <c r="B3" s="2"/>
      <c r="C3" s="3"/>
      <c r="D3" s="3" t="s">
        <v>78</v>
      </c>
      <c r="E3" s="3" t="s">
        <v>79</v>
      </c>
      <c r="F3" s="3" t="s">
        <v>80</v>
      </c>
      <c r="G3" s="3" t="s">
        <v>81</v>
      </c>
      <c r="H3" s="3"/>
    </row>
    <row r="4" ht="15" customHeight="true" spans="1:8">
      <c r="A4" s="4">
        <v>1</v>
      </c>
      <c r="B4" s="4" t="s">
        <v>82</v>
      </c>
      <c r="C4" s="5" t="s">
        <v>83</v>
      </c>
      <c r="D4" s="6">
        <v>45245</v>
      </c>
      <c r="E4" s="6">
        <v>45291</v>
      </c>
      <c r="F4" s="14">
        <v>11.681</v>
      </c>
      <c r="G4" s="14">
        <v>0.0402</v>
      </c>
      <c r="H4" s="14">
        <f t="shared" ref="H4:H28" si="0">G4</f>
        <v>0.0402</v>
      </c>
    </row>
    <row r="5" ht="15" customHeight="true" spans="1:8">
      <c r="A5" s="4">
        <v>2</v>
      </c>
      <c r="B5" s="4" t="s">
        <v>82</v>
      </c>
      <c r="C5" s="5" t="s">
        <v>21</v>
      </c>
      <c r="D5" s="6">
        <v>44927</v>
      </c>
      <c r="E5" s="6">
        <v>45135</v>
      </c>
      <c r="F5" s="14">
        <v>6</v>
      </c>
      <c r="G5" s="14">
        <v>0.1026</v>
      </c>
      <c r="H5" s="14">
        <f t="shared" si="0"/>
        <v>0.1026</v>
      </c>
    </row>
    <row r="6" ht="15" customHeight="true" spans="1:8">
      <c r="A6" s="4">
        <v>3</v>
      </c>
      <c r="B6" s="4" t="s">
        <v>82</v>
      </c>
      <c r="C6" s="7" t="s">
        <v>21</v>
      </c>
      <c r="D6" s="6">
        <v>45139</v>
      </c>
      <c r="E6" s="6">
        <v>45291</v>
      </c>
      <c r="F6" s="14">
        <v>6</v>
      </c>
      <c r="G6" s="14">
        <v>0.075</v>
      </c>
      <c r="H6" s="14">
        <f t="shared" si="0"/>
        <v>0.075</v>
      </c>
    </row>
    <row r="7" ht="15" customHeight="true" spans="1:8">
      <c r="A7" s="4">
        <v>4</v>
      </c>
      <c r="B7" s="4" t="s">
        <v>82</v>
      </c>
      <c r="C7" s="5" t="s">
        <v>19</v>
      </c>
      <c r="D7" s="6">
        <v>44927</v>
      </c>
      <c r="E7" s="6">
        <v>45091</v>
      </c>
      <c r="F7" s="14">
        <v>6.955</v>
      </c>
      <c r="G7" s="14">
        <v>0.0937</v>
      </c>
      <c r="H7" s="14">
        <f t="shared" si="0"/>
        <v>0.0937</v>
      </c>
    </row>
    <row r="8" ht="15" customHeight="true" spans="1:8">
      <c r="A8" s="4">
        <v>5</v>
      </c>
      <c r="B8" s="4" t="s">
        <v>82</v>
      </c>
      <c r="C8" s="7" t="s">
        <v>19</v>
      </c>
      <c r="D8" s="6">
        <v>45089</v>
      </c>
      <c r="E8" s="6">
        <v>45291</v>
      </c>
      <c r="F8" s="14">
        <v>6.955</v>
      </c>
      <c r="G8" s="14">
        <v>0.1155</v>
      </c>
      <c r="H8" s="14">
        <f t="shared" si="0"/>
        <v>0.1155</v>
      </c>
    </row>
    <row r="9" ht="15" customHeight="true" spans="1:8">
      <c r="A9" s="4">
        <v>6</v>
      </c>
      <c r="B9" s="4" t="s">
        <v>82</v>
      </c>
      <c r="C9" s="5" t="s">
        <v>18</v>
      </c>
      <c r="D9" s="6">
        <v>44927</v>
      </c>
      <c r="E9" s="6">
        <v>45291</v>
      </c>
      <c r="F9" s="14">
        <v>18</v>
      </c>
      <c r="G9" s="14">
        <v>0.5385</v>
      </c>
      <c r="H9" s="14">
        <f t="shared" si="0"/>
        <v>0.5385</v>
      </c>
    </row>
    <row r="10" ht="15" customHeight="true" spans="1:8">
      <c r="A10" s="4">
        <v>7</v>
      </c>
      <c r="B10" s="4" t="s">
        <v>82</v>
      </c>
      <c r="C10" s="7" t="s">
        <v>18</v>
      </c>
      <c r="D10" s="6">
        <v>45273</v>
      </c>
      <c r="E10" s="6">
        <v>45291</v>
      </c>
      <c r="F10" s="14">
        <v>50</v>
      </c>
      <c r="G10" s="14">
        <v>0.0604</v>
      </c>
      <c r="H10" s="14">
        <f t="shared" si="0"/>
        <v>0.0604</v>
      </c>
    </row>
    <row r="11" ht="15" customHeight="true" spans="1:8">
      <c r="A11" s="4">
        <v>8</v>
      </c>
      <c r="B11" s="4" t="s">
        <v>82</v>
      </c>
      <c r="C11" s="5" t="s">
        <v>84</v>
      </c>
      <c r="D11" s="6">
        <v>44927</v>
      </c>
      <c r="E11" s="6">
        <v>45291</v>
      </c>
      <c r="F11" s="14">
        <v>22.321</v>
      </c>
      <c r="G11" s="14">
        <v>0.6678</v>
      </c>
      <c r="H11" s="14">
        <f t="shared" si="0"/>
        <v>0.6678</v>
      </c>
    </row>
    <row r="12" ht="15" customHeight="true" spans="1:8">
      <c r="A12" s="4">
        <v>9</v>
      </c>
      <c r="B12" s="4" t="s">
        <v>82</v>
      </c>
      <c r="C12" s="5" t="s">
        <v>85</v>
      </c>
      <c r="D12" s="6">
        <v>44927</v>
      </c>
      <c r="E12" s="6">
        <v>45291</v>
      </c>
      <c r="F12" s="14">
        <v>20</v>
      </c>
      <c r="G12" s="14">
        <v>0.5984</v>
      </c>
      <c r="H12" s="14">
        <f t="shared" si="0"/>
        <v>0.5984</v>
      </c>
    </row>
    <row r="13" ht="15" customHeight="true" spans="1:8">
      <c r="A13" s="4">
        <v>10</v>
      </c>
      <c r="B13" s="4" t="s">
        <v>82</v>
      </c>
      <c r="C13" s="5" t="s">
        <v>86</v>
      </c>
      <c r="D13" s="6">
        <v>45020</v>
      </c>
      <c r="E13" s="6">
        <v>45291</v>
      </c>
      <c r="F13" s="14">
        <v>30</v>
      </c>
      <c r="G13" s="14">
        <v>0.6682</v>
      </c>
      <c r="H13" s="14">
        <f t="shared" si="0"/>
        <v>0.6682</v>
      </c>
    </row>
    <row r="14" ht="15" customHeight="true" spans="1:8">
      <c r="A14" s="4">
        <v>11</v>
      </c>
      <c r="B14" s="4" t="s">
        <v>82</v>
      </c>
      <c r="C14" s="5" t="s">
        <v>16</v>
      </c>
      <c r="D14" s="6">
        <v>44972</v>
      </c>
      <c r="E14" s="6">
        <v>45291</v>
      </c>
      <c r="F14" s="14">
        <v>24.178</v>
      </c>
      <c r="G14" s="14">
        <v>0.6339</v>
      </c>
      <c r="H14" s="14">
        <f t="shared" si="0"/>
        <v>0.6339</v>
      </c>
    </row>
    <row r="15" ht="15" customHeight="true" spans="1:8">
      <c r="A15" s="4">
        <v>12</v>
      </c>
      <c r="B15" s="4" t="s">
        <v>82</v>
      </c>
      <c r="C15" s="5" t="s">
        <v>87</v>
      </c>
      <c r="D15" s="6">
        <v>45009</v>
      </c>
      <c r="E15" s="6">
        <v>45291</v>
      </c>
      <c r="F15" s="14">
        <v>40</v>
      </c>
      <c r="G15" s="14">
        <v>0.9271</v>
      </c>
      <c r="H15" s="14">
        <f t="shared" si="0"/>
        <v>0.9271</v>
      </c>
    </row>
    <row r="16" ht="15" customHeight="true" spans="1:8">
      <c r="A16" s="4">
        <v>13</v>
      </c>
      <c r="B16" s="4" t="s">
        <v>82</v>
      </c>
      <c r="C16" s="5" t="s">
        <v>15</v>
      </c>
      <c r="D16" s="6">
        <v>44927</v>
      </c>
      <c r="E16" s="6">
        <v>45240</v>
      </c>
      <c r="F16" s="14">
        <v>30</v>
      </c>
      <c r="G16" s="14">
        <v>0.7718</v>
      </c>
      <c r="H16" s="14">
        <f t="shared" si="0"/>
        <v>0.7718</v>
      </c>
    </row>
    <row r="17" ht="15" customHeight="true" spans="1:8">
      <c r="A17" s="4">
        <v>14</v>
      </c>
      <c r="B17" s="4" t="s">
        <v>82</v>
      </c>
      <c r="C17" s="5" t="s">
        <v>14</v>
      </c>
      <c r="D17" s="6">
        <v>44927</v>
      </c>
      <c r="E17" s="6">
        <v>45291</v>
      </c>
      <c r="F17" s="14">
        <v>30</v>
      </c>
      <c r="G17" s="14">
        <v>0.8975</v>
      </c>
      <c r="H17" s="14">
        <f t="shared" si="0"/>
        <v>0.8975</v>
      </c>
    </row>
    <row r="18" ht="15" customHeight="true" spans="1:8">
      <c r="A18" s="4">
        <v>15</v>
      </c>
      <c r="B18" s="4" t="s">
        <v>82</v>
      </c>
      <c r="C18" s="5" t="s">
        <v>88</v>
      </c>
      <c r="D18" s="6">
        <v>44927</v>
      </c>
      <c r="E18" s="6">
        <v>45252</v>
      </c>
      <c r="F18" s="14">
        <v>15.267</v>
      </c>
      <c r="G18" s="14">
        <v>0.4078</v>
      </c>
      <c r="H18" s="14">
        <f t="shared" si="0"/>
        <v>0.4078</v>
      </c>
    </row>
    <row r="19" ht="15" customHeight="true" spans="1:8">
      <c r="A19" s="4">
        <v>16</v>
      </c>
      <c r="B19" s="4" t="s">
        <v>82</v>
      </c>
      <c r="C19" s="7" t="s">
        <v>88</v>
      </c>
      <c r="D19" s="6">
        <v>45252</v>
      </c>
      <c r="E19" s="6">
        <v>45291</v>
      </c>
      <c r="F19" s="14">
        <v>15.267</v>
      </c>
      <c r="G19" s="14">
        <v>0.0489</v>
      </c>
      <c r="H19" s="14">
        <f t="shared" si="0"/>
        <v>0.0489</v>
      </c>
    </row>
    <row r="20" ht="15" customHeight="true" spans="1:8">
      <c r="A20" s="4">
        <v>17</v>
      </c>
      <c r="B20" s="4" t="s">
        <v>82</v>
      </c>
      <c r="C20" s="5" t="s">
        <v>26</v>
      </c>
      <c r="D20" s="6">
        <v>44927</v>
      </c>
      <c r="E20" s="6">
        <v>45245</v>
      </c>
      <c r="F20" s="14">
        <v>30</v>
      </c>
      <c r="G20" s="14">
        <v>0.7841</v>
      </c>
      <c r="H20" s="14">
        <f t="shared" si="0"/>
        <v>0.7841</v>
      </c>
    </row>
    <row r="21" ht="15" customHeight="true" spans="1:8">
      <c r="A21" s="4">
        <v>18</v>
      </c>
      <c r="B21" s="4" t="s">
        <v>82</v>
      </c>
      <c r="C21" s="7" t="s">
        <v>26</v>
      </c>
      <c r="D21" s="6">
        <v>45152</v>
      </c>
      <c r="E21" s="6">
        <v>45291</v>
      </c>
      <c r="F21" s="14">
        <v>30</v>
      </c>
      <c r="G21" s="14">
        <v>0.3427</v>
      </c>
      <c r="H21" s="14">
        <f t="shared" si="0"/>
        <v>0.3427</v>
      </c>
    </row>
    <row r="22" ht="15" customHeight="true" spans="1:8">
      <c r="A22" s="4">
        <v>19</v>
      </c>
      <c r="B22" s="4" t="s">
        <v>82</v>
      </c>
      <c r="C22" s="5" t="s">
        <v>89</v>
      </c>
      <c r="D22" s="6">
        <v>44927</v>
      </c>
      <c r="E22" s="6">
        <v>45291</v>
      </c>
      <c r="F22" s="14">
        <v>62.702</v>
      </c>
      <c r="G22" s="14">
        <v>1.8759</v>
      </c>
      <c r="H22" s="14">
        <f t="shared" si="0"/>
        <v>1.8759</v>
      </c>
    </row>
    <row r="23" ht="15" customHeight="true" spans="1:8">
      <c r="A23" s="4">
        <v>20</v>
      </c>
      <c r="B23" s="4" t="s">
        <v>82</v>
      </c>
      <c r="C23" s="5" t="s">
        <v>24</v>
      </c>
      <c r="D23" s="6">
        <v>44927</v>
      </c>
      <c r="E23" s="6">
        <v>45166</v>
      </c>
      <c r="F23" s="14">
        <v>50</v>
      </c>
      <c r="G23" s="14">
        <v>0.9822</v>
      </c>
      <c r="H23" s="14">
        <f t="shared" si="0"/>
        <v>0.9822</v>
      </c>
    </row>
    <row r="24" ht="15" customHeight="true" spans="1:8">
      <c r="A24" s="4">
        <v>21</v>
      </c>
      <c r="B24" s="4" t="s">
        <v>82</v>
      </c>
      <c r="C24" s="7" t="s">
        <v>24</v>
      </c>
      <c r="D24" s="6">
        <v>45163</v>
      </c>
      <c r="E24" s="6">
        <v>45291</v>
      </c>
      <c r="F24" s="14">
        <v>50</v>
      </c>
      <c r="G24" s="14">
        <v>0.526</v>
      </c>
      <c r="H24" s="14">
        <f t="shared" si="0"/>
        <v>0.526</v>
      </c>
    </row>
    <row r="25" ht="15" customHeight="true" spans="1:8">
      <c r="A25" s="4">
        <v>22</v>
      </c>
      <c r="B25" s="4" t="s">
        <v>82</v>
      </c>
      <c r="C25" s="5" t="s">
        <v>90</v>
      </c>
      <c r="D25" s="6">
        <v>44927</v>
      </c>
      <c r="E25" s="6">
        <v>45291</v>
      </c>
      <c r="F25" s="14">
        <v>32.739</v>
      </c>
      <c r="G25" s="14">
        <v>0.9795</v>
      </c>
      <c r="H25" s="14">
        <f t="shared" si="0"/>
        <v>0.9795</v>
      </c>
    </row>
    <row r="26" ht="15" customHeight="true" spans="1:8">
      <c r="A26" s="4">
        <v>23</v>
      </c>
      <c r="B26" s="4" t="s">
        <v>82</v>
      </c>
      <c r="C26" s="5" t="s">
        <v>91</v>
      </c>
      <c r="D26" s="6">
        <v>44939</v>
      </c>
      <c r="E26" s="6">
        <v>45291</v>
      </c>
      <c r="F26" s="14">
        <v>48.465</v>
      </c>
      <c r="G26" s="14">
        <v>1.3578</v>
      </c>
      <c r="H26" s="14">
        <f t="shared" si="0"/>
        <v>1.3578</v>
      </c>
    </row>
    <row r="27" ht="15" customHeight="true" spans="1:8">
      <c r="A27" s="4">
        <v>24</v>
      </c>
      <c r="B27" s="8" t="s">
        <v>92</v>
      </c>
      <c r="C27" s="9" t="s">
        <v>93</v>
      </c>
      <c r="D27" s="6">
        <v>45041</v>
      </c>
      <c r="E27" s="6">
        <v>45291</v>
      </c>
      <c r="F27" s="14">
        <v>30</v>
      </c>
      <c r="G27" s="14">
        <v>0.5682</v>
      </c>
      <c r="H27" s="14">
        <f t="shared" si="0"/>
        <v>0.5682</v>
      </c>
    </row>
    <row r="28" ht="15" customHeight="true" spans="1:8">
      <c r="A28" s="4">
        <v>25</v>
      </c>
      <c r="B28" s="8" t="s">
        <v>92</v>
      </c>
      <c r="C28" s="4" t="s">
        <v>23</v>
      </c>
      <c r="D28" s="6">
        <v>45197</v>
      </c>
      <c r="E28" s="6">
        <v>45291</v>
      </c>
      <c r="F28" s="14">
        <v>100</v>
      </c>
      <c r="G28" s="14">
        <v>0.667</v>
      </c>
      <c r="H28" s="14">
        <f t="shared" si="0"/>
        <v>0.667</v>
      </c>
    </row>
    <row r="29" ht="15" customHeight="true" spans="1:8">
      <c r="A29" s="10"/>
      <c r="B29" s="10"/>
      <c r="C29" s="11" t="s">
        <v>94</v>
      </c>
      <c r="D29" s="12"/>
      <c r="E29" s="12"/>
      <c r="F29" s="13">
        <f>SUM(F4:F28)</f>
        <v>766.53</v>
      </c>
      <c r="G29" s="13">
        <f>SUM(G4:G28)</f>
        <v>14.7307</v>
      </c>
      <c r="H29" s="13">
        <f>SUM(H4:H28)</f>
        <v>14.7307</v>
      </c>
    </row>
    <row r="30" ht="15" customHeight="true" spans="1:8">
      <c r="A30" s="4">
        <v>26</v>
      </c>
      <c r="B30" s="4" t="s">
        <v>82</v>
      </c>
      <c r="C30" s="7" t="s">
        <v>95</v>
      </c>
      <c r="D30" s="6">
        <v>44939</v>
      </c>
      <c r="E30" s="6">
        <v>45291</v>
      </c>
      <c r="F30" s="14">
        <v>127.037</v>
      </c>
      <c r="G30" s="14">
        <v>3.6754</v>
      </c>
      <c r="H30" s="14">
        <f>ROUND((21.38-H$29)/G$42*G30,4)</f>
        <v>0.7461</v>
      </c>
    </row>
    <row r="31" ht="15" customHeight="true" spans="1:8">
      <c r="A31" s="4">
        <v>27</v>
      </c>
      <c r="B31" s="4" t="s">
        <v>82</v>
      </c>
      <c r="C31" s="5" t="s">
        <v>96</v>
      </c>
      <c r="D31" s="6">
        <v>45008</v>
      </c>
      <c r="E31" s="6">
        <v>45291</v>
      </c>
      <c r="F31" s="14">
        <v>64.412</v>
      </c>
      <c r="G31" s="14">
        <v>1.4982</v>
      </c>
      <c r="H31" s="14">
        <f t="shared" ref="H31:H41" si="1">ROUND((21.38-H$29)/G$42*G31,4)</f>
        <v>0.3041</v>
      </c>
    </row>
    <row r="32" ht="15" customHeight="true" spans="1:8">
      <c r="A32" s="4">
        <v>28</v>
      </c>
      <c r="B32" s="4" t="s">
        <v>82</v>
      </c>
      <c r="C32" s="5" t="s">
        <v>96</v>
      </c>
      <c r="D32" s="6">
        <v>44927</v>
      </c>
      <c r="E32" s="6">
        <v>44992</v>
      </c>
      <c r="F32" s="14">
        <v>50</v>
      </c>
      <c r="G32" s="14">
        <v>0.2671</v>
      </c>
      <c r="H32" s="14">
        <f t="shared" si="1"/>
        <v>0.0542</v>
      </c>
    </row>
    <row r="33" ht="15" customHeight="true" spans="1:8">
      <c r="A33" s="4">
        <v>29</v>
      </c>
      <c r="B33" s="4" t="s">
        <v>82</v>
      </c>
      <c r="C33" s="5" t="s">
        <v>97</v>
      </c>
      <c r="D33" s="6">
        <v>45107</v>
      </c>
      <c r="E33" s="6">
        <v>45291</v>
      </c>
      <c r="F33" s="14">
        <v>103.176</v>
      </c>
      <c r="G33" s="14">
        <v>1.5604</v>
      </c>
      <c r="H33" s="14">
        <f t="shared" si="1"/>
        <v>0.3167</v>
      </c>
    </row>
    <row r="34" ht="15" customHeight="true" spans="1:8">
      <c r="A34" s="4">
        <v>30</v>
      </c>
      <c r="B34" s="4" t="s">
        <v>82</v>
      </c>
      <c r="C34" s="5" t="s">
        <v>98</v>
      </c>
      <c r="D34" s="6">
        <v>45264</v>
      </c>
      <c r="E34" s="6">
        <v>45291</v>
      </c>
      <c r="F34" s="14">
        <v>280.545</v>
      </c>
      <c r="G34" s="14">
        <v>0.6226</v>
      </c>
      <c r="H34" s="14">
        <f t="shared" si="1"/>
        <v>0.1264</v>
      </c>
    </row>
    <row r="35" ht="15" customHeight="true" spans="1:8">
      <c r="A35" s="4">
        <v>31</v>
      </c>
      <c r="B35" s="4" t="s">
        <v>82</v>
      </c>
      <c r="C35" s="5" t="s">
        <v>99</v>
      </c>
      <c r="D35" s="6">
        <v>44854</v>
      </c>
      <c r="E35" s="6">
        <v>45218</v>
      </c>
      <c r="F35" s="14">
        <v>300</v>
      </c>
      <c r="G35" s="14">
        <v>8.6911</v>
      </c>
      <c r="H35" s="14">
        <f t="shared" si="1"/>
        <v>1.7642</v>
      </c>
    </row>
    <row r="36" ht="15" customHeight="true" spans="1:8">
      <c r="A36" s="4">
        <v>32</v>
      </c>
      <c r="B36" s="4" t="s">
        <v>82</v>
      </c>
      <c r="C36" s="7" t="s">
        <v>99</v>
      </c>
      <c r="D36" s="6">
        <v>45215</v>
      </c>
      <c r="E36" s="6">
        <v>45291</v>
      </c>
      <c r="F36" s="14">
        <v>300</v>
      </c>
      <c r="G36" s="14">
        <v>1.7272</v>
      </c>
      <c r="H36" s="14">
        <f t="shared" si="1"/>
        <v>0.3506</v>
      </c>
    </row>
    <row r="37" ht="15" customHeight="true" spans="1:8">
      <c r="A37" s="4">
        <v>33</v>
      </c>
      <c r="B37" s="4" t="s">
        <v>82</v>
      </c>
      <c r="C37" s="5" t="s">
        <v>100</v>
      </c>
      <c r="D37" s="6">
        <v>44927</v>
      </c>
      <c r="E37" s="6">
        <v>45217</v>
      </c>
      <c r="F37" s="14">
        <v>300</v>
      </c>
      <c r="G37" s="14">
        <v>7.1507</v>
      </c>
      <c r="H37" s="14">
        <f t="shared" si="1"/>
        <v>1.4515</v>
      </c>
    </row>
    <row r="38" ht="15" customHeight="true" spans="1:8">
      <c r="A38" s="4">
        <v>34</v>
      </c>
      <c r="B38" s="4" t="s">
        <v>82</v>
      </c>
      <c r="C38" s="5" t="s">
        <v>100</v>
      </c>
      <c r="D38" s="6">
        <v>45207</v>
      </c>
      <c r="E38" s="6">
        <v>45291</v>
      </c>
      <c r="F38" s="14">
        <v>300</v>
      </c>
      <c r="G38" s="14">
        <v>2.0712</v>
      </c>
      <c r="H38" s="14">
        <f t="shared" si="1"/>
        <v>0.4204</v>
      </c>
    </row>
    <row r="39" ht="15" customHeight="true" spans="1:8">
      <c r="A39" s="4">
        <v>35</v>
      </c>
      <c r="B39" s="4" t="s">
        <v>82</v>
      </c>
      <c r="C39" s="5" t="s">
        <v>8</v>
      </c>
      <c r="D39" s="6">
        <v>44927</v>
      </c>
      <c r="E39" s="6">
        <v>45219</v>
      </c>
      <c r="F39" s="14">
        <v>150.508</v>
      </c>
      <c r="G39" s="14">
        <v>3.6122</v>
      </c>
      <c r="H39" s="14">
        <f t="shared" si="1"/>
        <v>0.7332</v>
      </c>
    </row>
    <row r="40" ht="15" customHeight="true" spans="1:8">
      <c r="A40" s="4">
        <v>36</v>
      </c>
      <c r="B40" s="4" t="s">
        <v>82</v>
      </c>
      <c r="C40" s="7" t="s">
        <v>8</v>
      </c>
      <c r="D40" s="6">
        <v>45219</v>
      </c>
      <c r="E40" s="6">
        <v>45291</v>
      </c>
      <c r="F40" s="14">
        <v>150.508</v>
      </c>
      <c r="G40" s="14">
        <v>0.8907</v>
      </c>
      <c r="H40" s="14">
        <f t="shared" si="1"/>
        <v>0.1808</v>
      </c>
    </row>
    <row r="41" ht="15" customHeight="true" spans="1:8">
      <c r="A41" s="4">
        <v>37</v>
      </c>
      <c r="B41" s="8" t="s">
        <v>92</v>
      </c>
      <c r="C41" s="4" t="s">
        <v>7</v>
      </c>
      <c r="D41" s="6">
        <v>45194</v>
      </c>
      <c r="E41" s="6">
        <v>45291</v>
      </c>
      <c r="F41" s="14">
        <v>150</v>
      </c>
      <c r="G41" s="14">
        <v>0.9906</v>
      </c>
      <c r="H41" s="14">
        <f t="shared" si="1"/>
        <v>0.2011</v>
      </c>
    </row>
    <row r="42" ht="15" customHeight="true" spans="1:8">
      <c r="A42" s="10"/>
      <c r="B42" s="10"/>
      <c r="C42" s="10" t="s">
        <v>101</v>
      </c>
      <c r="D42" s="13"/>
      <c r="E42" s="13"/>
      <c r="F42" s="13">
        <f>SUM(F30:F41)</f>
        <v>2276.186</v>
      </c>
      <c r="G42" s="13">
        <f>SUM(G30:G41)</f>
        <v>32.7574</v>
      </c>
      <c r="H42" s="13">
        <f>SUM(H30:H41)</f>
        <v>6.6493</v>
      </c>
    </row>
    <row r="43" ht="15" customHeight="true" spans="1:8">
      <c r="A43" s="10"/>
      <c r="B43" s="10"/>
      <c r="C43" s="10" t="s">
        <v>29</v>
      </c>
      <c r="D43" s="13"/>
      <c r="E43" s="13"/>
      <c r="F43" s="13">
        <f>F42+F29</f>
        <v>3042.716</v>
      </c>
      <c r="G43" s="13">
        <f>G42+G29</f>
        <v>47.4881</v>
      </c>
      <c r="H43" s="13">
        <f>H42+H29</f>
        <v>21.38</v>
      </c>
    </row>
  </sheetData>
  <mergeCells count="6">
    <mergeCell ref="A1:H1"/>
    <mergeCell ref="D2:G2"/>
    <mergeCell ref="A2:A3"/>
    <mergeCell ref="B2:B3"/>
    <mergeCell ref="C2:C3"/>
    <mergeCell ref="H2:H3"/>
  </mergeCells>
  <pageMargins left="0.75" right="0.75" top="1" bottom="1" header="0.5" footer="0.5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2022年吴兴区订单良种奖励和粮食生产贷款贴息清算</vt:lpstr>
      <vt:lpstr>2023年吴兴区订单良种奖励清单</vt:lpstr>
      <vt:lpstr>2023年吴兴区粮食生产贷款贴息清单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huzhou</cp:lastModifiedBy>
  <dcterms:created xsi:type="dcterms:W3CDTF">2022-06-24T15:53:00Z</dcterms:created>
  <dcterms:modified xsi:type="dcterms:W3CDTF">2024-07-23T14:35:59Z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