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410" firstSheet="2" activeTab="2"/>
  </bookViews>
  <sheets>
    <sheet name="云岚阁价格调整表" sheetId="1" state="hidden" r:id="rId1"/>
    <sheet name="已售房源信息" sheetId="2" state="hidden" r:id="rId2"/>
    <sheet name="调整一房一价表" sheetId="3" r:id="rId3"/>
  </sheets>
  <externalReferences>
    <externalReference r:id="rId6"/>
  </externalReferences>
  <definedNames>
    <definedName name="_xlnm._FilterDatabase" localSheetId="0" hidden="1">'云岚阁价格调整表'!$A$5:$W$113</definedName>
    <definedName name="_xlnm._FilterDatabase" localSheetId="2" hidden="1">'调整一房一价表'!$A$4:$IV$43</definedName>
  </definedNames>
  <calcPr fullCalcOnLoad="1"/>
</workbook>
</file>

<file path=xl/sharedStrings.xml><?xml version="1.0" encoding="utf-8"?>
<sst xmlns="http://schemas.openxmlformats.org/spreadsheetml/2006/main" count="936" uniqueCount="85">
  <si>
    <t>附件2</t>
  </si>
  <si>
    <t>商品房销售价目表</t>
  </si>
  <si>
    <r>
      <rPr>
        <b/>
        <sz val="11"/>
        <color indexed="8"/>
        <rFont val="仿宋"/>
        <family val="3"/>
      </rPr>
      <t xml:space="preserve">楼盘名称：观云庄园         </t>
    </r>
    <r>
      <rPr>
        <b/>
        <sz val="12"/>
        <color indexed="8"/>
        <rFont val="仿宋"/>
        <family val="3"/>
      </rPr>
      <t xml:space="preserve">                                                  </t>
    </r>
  </si>
  <si>
    <t>观云庄园云岚阁价格调整表</t>
  </si>
  <si>
    <t>幢号</t>
  </si>
  <si>
    <t>单元</t>
  </si>
  <si>
    <t>室号</t>
  </si>
  <si>
    <t>层高</t>
  </si>
  <si>
    <t>户型</t>
  </si>
  <si>
    <t>建筑面积</t>
  </si>
  <si>
    <t>套内建筑面积</t>
  </si>
  <si>
    <t>公摊建筑面积</t>
  </si>
  <si>
    <t>地上建筑面积</t>
  </si>
  <si>
    <t>地下建筑面积</t>
  </si>
  <si>
    <t>计价单位</t>
  </si>
  <si>
    <t>销售状态</t>
  </si>
  <si>
    <t>备案单价</t>
  </si>
  <si>
    <t>房屋总价</t>
  </si>
  <si>
    <t>成交单价</t>
  </si>
  <si>
    <t>调整单价</t>
  </si>
  <si>
    <t>调整总价</t>
  </si>
  <si>
    <t>涨幅</t>
  </si>
  <si>
    <t>云岚阁1幢</t>
  </si>
  <si>
    <t>/</t>
  </si>
  <si>
    <t>不低于3米</t>
  </si>
  <si>
    <t>两房两厅两卫</t>
  </si>
  <si>
    <t>元/m²</t>
  </si>
  <si>
    <t>已售</t>
  </si>
  <si>
    <t>五房两厅三卫</t>
  </si>
  <si>
    <t>四房两厅三卫</t>
  </si>
  <si>
    <t>未售</t>
  </si>
  <si>
    <t>云岚阁2幢</t>
  </si>
  <si>
    <t>云岚阁3幢</t>
  </si>
  <si>
    <t>云岚阁5幢</t>
  </si>
  <si>
    <t>云岚阁6幢</t>
  </si>
  <si>
    <t>云岚阁7幢</t>
  </si>
  <si>
    <t>云岚阁8幢</t>
  </si>
  <si>
    <t>三房两厅三卫</t>
  </si>
  <si>
    <t>云岚阁9幢</t>
  </si>
  <si>
    <t>云岚阁10幢</t>
  </si>
  <si>
    <t>云岚阁11幢</t>
  </si>
  <si>
    <t>云岚阁12幢</t>
  </si>
  <si>
    <t>云岚阁13幢</t>
  </si>
  <si>
    <t>云岚阁15幢</t>
  </si>
  <si>
    <t>云岚阁16幢</t>
  </si>
  <si>
    <t>云岚阁17幢</t>
  </si>
  <si>
    <t>云岚阁18幢</t>
  </si>
  <si>
    <t>云岚阁19幢</t>
  </si>
  <si>
    <t>云岚阁20幢</t>
  </si>
  <si>
    <t>云岚阁21幢</t>
  </si>
  <si>
    <t>云岚阁22幢</t>
  </si>
  <si>
    <t>云岚阁23幢</t>
  </si>
  <si>
    <t>云岚阁25幢</t>
  </si>
  <si>
    <t>备案均价：35002</t>
  </si>
  <si>
    <t>成交均价：32047</t>
  </si>
  <si>
    <t>调整均价：35001</t>
  </si>
  <si>
    <t>最高单价：52200</t>
  </si>
  <si>
    <t>成交最高单价：47188</t>
  </si>
  <si>
    <t>最低单价：28800</t>
  </si>
  <si>
    <t>成交最低单价：25326</t>
  </si>
  <si>
    <t>价格举报电话：12358</t>
  </si>
  <si>
    <t xml:space="preserve">填制日期：2019年1月22日 </t>
  </si>
  <si>
    <t>原备案单价</t>
  </si>
  <si>
    <t>原房屋总价</t>
  </si>
  <si>
    <t>成交总价</t>
  </si>
  <si>
    <r>
      <t xml:space="preserve">楼盘名称：观云庄园        </t>
    </r>
    <r>
      <rPr>
        <b/>
        <sz val="12"/>
        <color indexed="8"/>
        <rFont val="仿宋"/>
        <family val="3"/>
      </rPr>
      <t xml:space="preserve">                                                  </t>
    </r>
  </si>
  <si>
    <t>备注</t>
  </si>
  <si>
    <t>不低于3.0米</t>
  </si>
  <si>
    <r>
      <t>元/m</t>
    </r>
    <r>
      <rPr>
        <sz val="12"/>
        <color indexed="8"/>
        <rFont val="宋体"/>
        <family val="0"/>
      </rPr>
      <t>²</t>
    </r>
  </si>
  <si>
    <t>云榭阁2幢</t>
  </si>
  <si>
    <t>六房三厅四卫</t>
  </si>
  <si>
    <t>云榭阁8幢</t>
  </si>
  <si>
    <t>云榭阁17幢</t>
  </si>
  <si>
    <t>五房三厅四卫</t>
  </si>
  <si>
    <t>云榭阁20幢</t>
  </si>
  <si>
    <t>云榭阁25幢</t>
  </si>
  <si>
    <t>云榭阁26幢</t>
  </si>
  <si>
    <t>云榭阁27幢</t>
  </si>
  <si>
    <t>云榭阁32幢</t>
  </si>
  <si>
    <t>云榭阁36幢</t>
  </si>
  <si>
    <t>云榭阁37幢</t>
  </si>
  <si>
    <t>云榭阁40幢</t>
  </si>
  <si>
    <t>三房三厅三卫</t>
  </si>
  <si>
    <t>云榭阁41幢</t>
  </si>
  <si>
    <t xml:space="preserve">填制日期：2021年3月12日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</si>
</sst>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;_ࠀ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b/>
      <sz val="14"/>
      <color indexed="8"/>
      <name val="仿宋"/>
      <family val="3"/>
    </font>
    <font>
      <b/>
      <sz val="11"/>
      <color indexed="8"/>
      <name val="仿宋"/>
      <family val="3"/>
    </font>
    <font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b/>
      <sz val="12"/>
      <color theme="1"/>
      <name val="仿宋"/>
      <family val="3"/>
    </font>
    <font>
      <b/>
      <sz val="14"/>
      <color theme="1"/>
      <name val="仿宋"/>
      <family val="3"/>
    </font>
    <font>
      <b/>
      <sz val="11"/>
      <color rgb="FF000000"/>
      <name val="仿宋"/>
      <family val="3"/>
    </font>
    <font>
      <sz val="12"/>
      <color rgb="FF000000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176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6" fontId="45" fillId="0" borderId="11" xfId="0" applyNumberFormat="1" applyFont="1" applyBorder="1" applyAlignment="1">
      <alignment horizontal="center" vertical="center"/>
    </xf>
    <xf numFmtId="0" fontId="45" fillId="0" borderId="11" xfId="0" applyNumberFormat="1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177" fontId="45" fillId="33" borderId="11" xfId="0" applyNumberFormat="1" applyFont="1" applyFill="1" applyBorder="1" applyAlignment="1">
      <alignment horizontal="center" vertical="center" wrapText="1"/>
    </xf>
    <xf numFmtId="0" fontId="45" fillId="33" borderId="11" xfId="0" applyNumberFormat="1" applyFont="1" applyFill="1" applyBorder="1" applyAlignment="1">
      <alignment horizontal="center" vertical="center"/>
    </xf>
    <xf numFmtId="176" fontId="49" fillId="0" borderId="11" xfId="0" applyNumberFormat="1" applyFont="1" applyBorder="1" applyAlignment="1">
      <alignment horizontal="center" vertical="center"/>
    </xf>
    <xf numFmtId="177" fontId="45" fillId="33" borderId="11" xfId="0" applyNumberFormat="1" applyFont="1" applyFill="1" applyBorder="1" applyAlignment="1">
      <alignment horizontal="center" vertical="center"/>
    </xf>
    <xf numFmtId="177" fontId="0" fillId="33" borderId="0" xfId="0" applyNumberFormat="1" applyFill="1" applyAlignment="1">
      <alignment vertical="center"/>
    </xf>
    <xf numFmtId="9" fontId="45" fillId="33" borderId="1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177" fontId="45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45" fillId="0" borderId="11" xfId="0" applyFont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Alignment="1">
      <alignment horizontal="center" vertical="center"/>
    </xf>
    <xf numFmtId="9" fontId="45" fillId="0" borderId="0" xfId="0" applyNumberFormat="1" applyFont="1" applyAlignment="1">
      <alignment horizontal="center" vertical="center"/>
    </xf>
    <xf numFmtId="176" fontId="46" fillId="0" borderId="0" xfId="0" applyNumberFormat="1" applyFont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 wrapText="1"/>
    </xf>
    <xf numFmtId="176" fontId="46" fillId="0" borderId="0" xfId="0" applyNumberFormat="1" applyFont="1" applyAlignment="1">
      <alignment horizontal="center" vertical="center"/>
    </xf>
    <xf numFmtId="0" fontId="46" fillId="33" borderId="0" xfId="0" applyFont="1" applyFill="1" applyAlignment="1">
      <alignment horizontal="left" vertical="center"/>
    </xf>
    <xf numFmtId="0" fontId="45" fillId="33" borderId="11" xfId="0" applyFont="1" applyFill="1" applyBorder="1" applyAlignment="1">
      <alignment vertical="center"/>
    </xf>
    <xf numFmtId="9" fontId="45" fillId="0" borderId="11" xfId="0" applyNumberFormat="1" applyFont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/>
    </xf>
    <xf numFmtId="177" fontId="45" fillId="0" borderId="11" xfId="0" applyNumberFormat="1" applyFont="1" applyBorder="1" applyAlignment="1">
      <alignment horizontal="center" vertical="center"/>
    </xf>
    <xf numFmtId="179" fontId="45" fillId="0" borderId="11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45" fillId="33" borderId="13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1488;&#36134;\C4&#20113;&#23706;&#38401;&#38144;&#21806;&#21488;&#36134;201908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销售台账"/>
      <sheetName val="合同归档情况"/>
      <sheetName val="换房"/>
      <sheetName val="退房"/>
      <sheetName val="Sheet1"/>
      <sheetName val="Sheet2"/>
    </sheetNames>
    <sheetDataSet>
      <sheetData sheetId="0">
        <row r="1">
          <cell r="D1">
            <v>104</v>
          </cell>
          <cell r="J1">
            <v>779463097</v>
          </cell>
        </row>
        <row r="2">
          <cell r="D2">
            <v>104</v>
          </cell>
          <cell r="H2">
            <v>23506.05000000001</v>
          </cell>
          <cell r="J2">
            <v>779463097</v>
          </cell>
        </row>
        <row r="3">
          <cell r="D3" t="str">
            <v>房号</v>
          </cell>
          <cell r="E3" t="str">
            <v>类型</v>
          </cell>
          <cell r="F3" t="str">
            <v>地上建筑面积</v>
          </cell>
          <cell r="G3" t="str">
            <v>地下建筑面积</v>
          </cell>
          <cell r="H3" t="str">
            <v>面积</v>
          </cell>
          <cell r="I3" t="str">
            <v>单价</v>
          </cell>
          <cell r="J3" t="str">
            <v>建筑总价</v>
          </cell>
          <cell r="K3" t="str">
            <v>3.5万网签单价</v>
          </cell>
        </row>
        <row r="4">
          <cell r="D4" t="str">
            <v>1-101</v>
          </cell>
          <cell r="E4" t="str">
            <v>地下1层、地上1层</v>
          </cell>
          <cell r="F4">
            <v>94.35</v>
          </cell>
          <cell r="G4">
            <v>80.02</v>
          </cell>
          <cell r="H4">
            <v>174.37</v>
          </cell>
          <cell r="I4">
            <v>32300</v>
          </cell>
          <cell r="J4">
            <v>5632151</v>
          </cell>
          <cell r="K4">
            <v>34300</v>
          </cell>
          <cell r="L4">
            <v>5980891</v>
          </cell>
          <cell r="M4" t="str">
            <v>合同</v>
          </cell>
        </row>
        <row r="5">
          <cell r="D5" t="str">
            <v>1-102</v>
          </cell>
          <cell r="E5" t="str">
            <v>地下1层、地上2层</v>
          </cell>
          <cell r="F5">
            <v>194.62</v>
          </cell>
          <cell r="G5">
            <v>98.76</v>
          </cell>
          <cell r="H5">
            <v>293.38</v>
          </cell>
          <cell r="I5">
            <v>26800</v>
          </cell>
          <cell r="J5">
            <v>7862584</v>
          </cell>
          <cell r="K5">
            <v>28800</v>
          </cell>
          <cell r="L5">
            <v>8449344</v>
          </cell>
          <cell r="M5" t="str">
            <v>合同</v>
          </cell>
        </row>
        <row r="6">
          <cell r="D6" t="str">
            <v>1-103</v>
          </cell>
          <cell r="E6" t="str">
            <v>地下1层、地上2层</v>
          </cell>
          <cell r="F6">
            <v>194.67</v>
          </cell>
          <cell r="G6">
            <v>98.67</v>
          </cell>
          <cell r="H6">
            <v>293.34</v>
          </cell>
          <cell r="I6">
            <v>26800</v>
          </cell>
          <cell r="J6">
            <v>7861512</v>
          </cell>
          <cell r="K6">
            <v>28800</v>
          </cell>
          <cell r="L6">
            <v>8448192</v>
          </cell>
          <cell r="M6" t="str">
            <v>合同</v>
          </cell>
        </row>
        <row r="7">
          <cell r="D7" t="str">
            <v>1-104</v>
          </cell>
          <cell r="E7" t="str">
            <v>地下1层、地上2层</v>
          </cell>
          <cell r="F7">
            <v>161.29</v>
          </cell>
          <cell r="G7">
            <v>73.61</v>
          </cell>
          <cell r="H7">
            <v>234.9</v>
          </cell>
          <cell r="I7">
            <v>30200</v>
          </cell>
          <cell r="J7">
            <v>7093980</v>
          </cell>
          <cell r="K7">
            <v>32500</v>
          </cell>
          <cell r="L7">
            <v>7634250</v>
          </cell>
          <cell r="M7" t="str">
            <v>合同</v>
          </cell>
        </row>
        <row r="8">
          <cell r="D8" t="str">
            <v>1-105</v>
          </cell>
          <cell r="E8" t="str">
            <v>地下1层、地上2层</v>
          </cell>
          <cell r="F8">
            <v>161.29</v>
          </cell>
          <cell r="G8">
            <v>73.61</v>
          </cell>
          <cell r="H8">
            <v>234.9</v>
          </cell>
          <cell r="I8">
            <v>31200</v>
          </cell>
          <cell r="J8">
            <v>7328880</v>
          </cell>
          <cell r="K8">
            <v>33200</v>
          </cell>
          <cell r="L8">
            <v>7798680</v>
          </cell>
          <cell r="M8" t="str">
            <v>合同</v>
          </cell>
        </row>
        <row r="9">
          <cell r="D9" t="str">
            <v>2-101</v>
          </cell>
          <cell r="E9" t="str">
            <v>地下1层、地上2层</v>
          </cell>
          <cell r="F9">
            <v>161.29</v>
          </cell>
          <cell r="G9">
            <v>73.9</v>
          </cell>
          <cell r="H9">
            <v>235.19</v>
          </cell>
          <cell r="I9">
            <v>31500</v>
          </cell>
          <cell r="J9">
            <v>7408485</v>
          </cell>
          <cell r="K9">
            <v>33500</v>
          </cell>
          <cell r="L9">
            <v>7878865</v>
          </cell>
          <cell r="M9" t="str">
            <v>合同</v>
          </cell>
        </row>
        <row r="10">
          <cell r="D10" t="str">
            <v>2-102</v>
          </cell>
          <cell r="E10" t="str">
            <v>地下1层、地上2层</v>
          </cell>
          <cell r="F10">
            <v>194.62</v>
          </cell>
          <cell r="G10">
            <v>98.74</v>
          </cell>
          <cell r="H10">
            <v>293.36</v>
          </cell>
          <cell r="I10">
            <v>27800</v>
          </cell>
          <cell r="J10">
            <v>8155408</v>
          </cell>
          <cell r="K10">
            <v>31800</v>
          </cell>
          <cell r="L10">
            <v>9328848</v>
          </cell>
          <cell r="M10" t="str">
            <v>合同</v>
          </cell>
        </row>
        <row r="11">
          <cell r="D11" t="str">
            <v>2-103</v>
          </cell>
          <cell r="E11" t="str">
            <v>地下1层、地上2层</v>
          </cell>
          <cell r="F11">
            <v>194.67</v>
          </cell>
          <cell r="G11">
            <v>98.74</v>
          </cell>
          <cell r="H11">
            <v>293.41</v>
          </cell>
          <cell r="I11">
            <v>27800</v>
          </cell>
          <cell r="J11">
            <v>8156798</v>
          </cell>
          <cell r="K11">
            <v>31800</v>
          </cell>
          <cell r="L11">
            <v>9330438</v>
          </cell>
          <cell r="M11" t="str">
            <v>合同</v>
          </cell>
        </row>
        <row r="12">
          <cell r="D12" t="str">
            <v>2-104</v>
          </cell>
          <cell r="E12" t="str">
            <v>地下1层、地上2层</v>
          </cell>
          <cell r="F12">
            <v>161.29</v>
          </cell>
          <cell r="G12">
            <v>73.61</v>
          </cell>
          <cell r="H12">
            <v>234.9</v>
          </cell>
          <cell r="I12">
            <v>31200</v>
          </cell>
          <cell r="J12">
            <v>7328880</v>
          </cell>
          <cell r="K12">
            <v>33200</v>
          </cell>
          <cell r="L12">
            <v>7798680</v>
          </cell>
          <cell r="M12" t="str">
            <v>合同</v>
          </cell>
        </row>
        <row r="13">
          <cell r="D13" t="str">
            <v>2-105</v>
          </cell>
          <cell r="E13" t="str">
            <v>地下1层、地上2层</v>
          </cell>
          <cell r="F13">
            <v>161.29</v>
          </cell>
          <cell r="G13">
            <v>73.61</v>
          </cell>
          <cell r="H13">
            <v>234.9</v>
          </cell>
          <cell r="I13">
            <v>31500</v>
          </cell>
          <cell r="J13">
            <v>7399350</v>
          </cell>
          <cell r="K13">
            <v>33500</v>
          </cell>
          <cell r="L13">
            <v>7869150</v>
          </cell>
          <cell r="M13" t="str">
            <v>合同</v>
          </cell>
        </row>
        <row r="14">
          <cell r="D14" t="str">
            <v>3-101</v>
          </cell>
          <cell r="E14" t="str">
            <v>地下1层、地上2层</v>
          </cell>
          <cell r="F14">
            <v>161.29</v>
          </cell>
          <cell r="G14">
            <v>73.61</v>
          </cell>
          <cell r="H14">
            <v>234.9</v>
          </cell>
          <cell r="I14">
            <v>33500</v>
          </cell>
          <cell r="J14">
            <v>7869150</v>
          </cell>
          <cell r="K14">
            <v>33500</v>
          </cell>
          <cell r="L14">
            <v>7869150</v>
          </cell>
          <cell r="M14" t="str">
            <v>合同</v>
          </cell>
        </row>
        <row r="15">
          <cell r="D15" t="str">
            <v>3-102</v>
          </cell>
          <cell r="E15" t="str">
            <v>地下1层、地上2层</v>
          </cell>
          <cell r="F15">
            <v>161.29</v>
          </cell>
          <cell r="G15">
            <v>73.61</v>
          </cell>
          <cell r="H15">
            <v>234.9</v>
          </cell>
          <cell r="I15">
            <v>32300</v>
          </cell>
          <cell r="J15">
            <v>7587270</v>
          </cell>
          <cell r="K15">
            <v>33200</v>
          </cell>
          <cell r="L15">
            <v>7798680</v>
          </cell>
          <cell r="M15" t="str">
            <v>合同</v>
          </cell>
        </row>
        <row r="16">
          <cell r="D16" t="str">
            <v>3-103</v>
          </cell>
          <cell r="E16" t="str">
            <v>地下1层、地上2层</v>
          </cell>
          <cell r="F16">
            <v>194.62</v>
          </cell>
          <cell r="G16">
            <v>98.74</v>
          </cell>
          <cell r="H16">
            <v>293.36</v>
          </cell>
          <cell r="I16">
            <v>30800</v>
          </cell>
          <cell r="J16">
            <v>9035488</v>
          </cell>
          <cell r="K16">
            <v>32200</v>
          </cell>
          <cell r="L16">
            <v>9446192</v>
          </cell>
          <cell r="M16" t="str">
            <v>未售</v>
          </cell>
        </row>
        <row r="17">
          <cell r="D17" t="str">
            <v>3-104</v>
          </cell>
          <cell r="E17" t="str">
            <v>地下1层、地上2层</v>
          </cell>
          <cell r="F17">
            <v>194.67</v>
          </cell>
          <cell r="G17">
            <v>98.74</v>
          </cell>
          <cell r="H17">
            <v>293.41</v>
          </cell>
          <cell r="I17">
            <v>30200</v>
          </cell>
          <cell r="J17">
            <v>8860982</v>
          </cell>
          <cell r="K17">
            <v>32200</v>
          </cell>
          <cell r="L17">
            <v>9447802</v>
          </cell>
          <cell r="M17" t="str">
            <v>未售</v>
          </cell>
        </row>
        <row r="18">
          <cell r="D18" t="str">
            <v>3-105</v>
          </cell>
          <cell r="E18" t="str">
            <v>地下1层、地上2层</v>
          </cell>
          <cell r="F18">
            <v>161.29</v>
          </cell>
          <cell r="G18">
            <v>73.61</v>
          </cell>
          <cell r="H18">
            <v>234.9</v>
          </cell>
          <cell r="I18">
            <v>31500</v>
          </cell>
          <cell r="J18">
            <v>7399350</v>
          </cell>
          <cell r="K18">
            <v>33200</v>
          </cell>
          <cell r="L18">
            <v>7798680</v>
          </cell>
          <cell r="M18" t="str">
            <v>合同</v>
          </cell>
        </row>
        <row r="19">
          <cell r="D19" t="str">
            <v>3-106</v>
          </cell>
          <cell r="E19" t="str">
            <v>地下1层、地上2层</v>
          </cell>
          <cell r="F19">
            <v>161.29</v>
          </cell>
          <cell r="G19">
            <v>73.61</v>
          </cell>
          <cell r="H19">
            <v>234.9</v>
          </cell>
          <cell r="I19">
            <v>33300</v>
          </cell>
          <cell r="J19">
            <v>7822170</v>
          </cell>
          <cell r="K19">
            <v>33700</v>
          </cell>
          <cell r="L19">
            <v>7916130</v>
          </cell>
          <cell r="M19" t="str">
            <v>合同</v>
          </cell>
        </row>
        <row r="20">
          <cell r="D20" t="str">
            <v>5-101</v>
          </cell>
          <cell r="E20" t="str">
            <v>地下1层、地上1层</v>
          </cell>
          <cell r="F20">
            <v>94.34</v>
          </cell>
          <cell r="G20">
            <v>80.02</v>
          </cell>
          <cell r="H20">
            <v>174.36</v>
          </cell>
          <cell r="I20">
            <v>34000</v>
          </cell>
          <cell r="J20">
            <v>5928240</v>
          </cell>
          <cell r="K20">
            <v>35600</v>
          </cell>
          <cell r="L20">
            <v>6207216</v>
          </cell>
          <cell r="M20" t="str">
            <v>合同</v>
          </cell>
        </row>
        <row r="21">
          <cell r="D21" t="str">
            <v>5-102</v>
          </cell>
          <cell r="E21" t="str">
            <v>地下1层、地上2层</v>
          </cell>
          <cell r="F21">
            <v>161.33</v>
          </cell>
          <cell r="G21">
            <v>73.79</v>
          </cell>
          <cell r="H21">
            <v>235.12</v>
          </cell>
          <cell r="I21">
            <v>33800</v>
          </cell>
          <cell r="J21">
            <v>7947056</v>
          </cell>
          <cell r="K21">
            <v>34200</v>
          </cell>
          <cell r="L21">
            <v>8041104</v>
          </cell>
          <cell r="M21" t="str">
            <v>合同</v>
          </cell>
        </row>
        <row r="22">
          <cell r="D22" t="str">
            <v>5-103</v>
          </cell>
          <cell r="E22" t="str">
            <v>地下1层、地上2层</v>
          </cell>
          <cell r="F22">
            <v>161.29</v>
          </cell>
          <cell r="G22">
            <v>73.61</v>
          </cell>
          <cell r="H22">
            <v>234.9</v>
          </cell>
          <cell r="I22">
            <v>32700</v>
          </cell>
          <cell r="J22">
            <v>7681230</v>
          </cell>
          <cell r="K22">
            <v>33700</v>
          </cell>
          <cell r="L22">
            <v>7916130</v>
          </cell>
          <cell r="M22" t="str">
            <v>合同</v>
          </cell>
        </row>
        <row r="23">
          <cell r="D23" t="str">
            <v>5-104</v>
          </cell>
          <cell r="E23" t="str">
            <v>地下1层、地上2层</v>
          </cell>
          <cell r="F23">
            <v>161.33</v>
          </cell>
          <cell r="G23">
            <v>73.61</v>
          </cell>
          <cell r="H23">
            <v>234.94</v>
          </cell>
          <cell r="I23">
            <v>32700</v>
          </cell>
          <cell r="J23">
            <v>7682538</v>
          </cell>
          <cell r="K23">
            <v>33700</v>
          </cell>
          <cell r="L23">
            <v>7917478</v>
          </cell>
          <cell r="M23" t="str">
            <v>合同</v>
          </cell>
        </row>
        <row r="24">
          <cell r="D24" t="str">
            <v>5-105</v>
          </cell>
          <cell r="E24" t="str">
            <v>地下1层、地上2层</v>
          </cell>
          <cell r="F24">
            <v>161.29</v>
          </cell>
          <cell r="G24">
            <v>73.9</v>
          </cell>
          <cell r="H24">
            <v>235.19</v>
          </cell>
          <cell r="I24">
            <v>33600</v>
          </cell>
          <cell r="J24">
            <v>7902384</v>
          </cell>
          <cell r="K24">
            <v>34200</v>
          </cell>
          <cell r="L24">
            <v>8043498</v>
          </cell>
          <cell r="M24" t="str">
            <v>合同</v>
          </cell>
        </row>
        <row r="25">
          <cell r="D25" t="str">
            <v>6-101</v>
          </cell>
          <cell r="E25" t="str">
            <v>地下1层、地上2层</v>
          </cell>
          <cell r="F25">
            <v>194.62</v>
          </cell>
          <cell r="G25">
            <v>99.03</v>
          </cell>
          <cell r="H25">
            <v>293.65</v>
          </cell>
          <cell r="I25">
            <v>27900</v>
          </cell>
          <cell r="J25">
            <v>8192835</v>
          </cell>
          <cell r="K25">
            <v>29900</v>
          </cell>
          <cell r="L25">
            <v>8780135</v>
          </cell>
          <cell r="M25" t="str">
            <v>合同</v>
          </cell>
        </row>
        <row r="26">
          <cell r="D26" t="str">
            <v>6-102</v>
          </cell>
          <cell r="E26" t="str">
            <v>地下1层、地上2层</v>
          </cell>
          <cell r="F26">
            <v>194.62</v>
          </cell>
          <cell r="G26">
            <v>99.03</v>
          </cell>
          <cell r="H26">
            <v>293.65</v>
          </cell>
          <cell r="I26">
            <v>27900</v>
          </cell>
          <cell r="J26">
            <v>8192835</v>
          </cell>
          <cell r="K26">
            <v>30400</v>
          </cell>
          <cell r="L26">
            <v>8926960</v>
          </cell>
          <cell r="M26" t="str">
            <v>合同</v>
          </cell>
        </row>
        <row r="27">
          <cell r="D27" t="str">
            <v>7-101</v>
          </cell>
          <cell r="E27" t="str">
            <v>地下1层、地上2层</v>
          </cell>
          <cell r="F27">
            <v>194.67</v>
          </cell>
          <cell r="G27">
            <v>99.02</v>
          </cell>
          <cell r="H27">
            <v>293.69</v>
          </cell>
          <cell r="I27">
            <v>28800</v>
          </cell>
          <cell r="J27">
            <v>8458272</v>
          </cell>
          <cell r="K27">
            <v>32200</v>
          </cell>
          <cell r="L27">
            <v>9456818</v>
          </cell>
          <cell r="M27" t="str">
            <v>合同</v>
          </cell>
        </row>
        <row r="28">
          <cell r="D28" t="str">
            <v>7-102</v>
          </cell>
          <cell r="E28" t="str">
            <v>地下1层、地上2层</v>
          </cell>
          <cell r="F28">
            <v>194.62</v>
          </cell>
          <cell r="G28">
            <v>98.74</v>
          </cell>
          <cell r="H28">
            <v>293.36</v>
          </cell>
          <cell r="I28">
            <v>29000</v>
          </cell>
          <cell r="J28">
            <v>8507440</v>
          </cell>
          <cell r="K28">
            <v>32100</v>
          </cell>
          <cell r="L28">
            <v>9416856</v>
          </cell>
          <cell r="M28" t="str">
            <v>合同</v>
          </cell>
        </row>
        <row r="29">
          <cell r="D29" t="str">
            <v>7-103</v>
          </cell>
          <cell r="E29" t="str">
            <v>地下1层、地上2层</v>
          </cell>
          <cell r="F29">
            <v>161.29</v>
          </cell>
          <cell r="G29">
            <v>73.61</v>
          </cell>
          <cell r="H29">
            <v>234.9</v>
          </cell>
          <cell r="I29">
            <v>31800</v>
          </cell>
          <cell r="J29">
            <v>7469820</v>
          </cell>
          <cell r="K29">
            <v>35300</v>
          </cell>
          <cell r="L29">
            <v>8291970</v>
          </cell>
          <cell r="M29" t="str">
            <v>合同</v>
          </cell>
        </row>
        <row r="30">
          <cell r="D30" t="str">
            <v>7-104</v>
          </cell>
          <cell r="E30" t="str">
            <v>地下1层、地上1层</v>
          </cell>
          <cell r="F30">
            <v>94.63</v>
          </cell>
          <cell r="G30">
            <v>79.94</v>
          </cell>
          <cell r="H30">
            <v>174.57</v>
          </cell>
          <cell r="I30">
            <v>34600</v>
          </cell>
          <cell r="J30">
            <v>6040122</v>
          </cell>
          <cell r="K30">
            <v>36600</v>
          </cell>
          <cell r="L30">
            <v>6389262</v>
          </cell>
          <cell r="M30" t="str">
            <v>合同</v>
          </cell>
        </row>
        <row r="31">
          <cell r="D31" t="str">
            <v>8-101</v>
          </cell>
          <cell r="E31" t="str">
            <v>地上1层</v>
          </cell>
          <cell r="F31">
            <v>87.56</v>
          </cell>
          <cell r="G31">
            <v>0</v>
          </cell>
          <cell r="H31">
            <v>87.56</v>
          </cell>
          <cell r="I31">
            <v>50200</v>
          </cell>
          <cell r="J31">
            <v>4395512</v>
          </cell>
          <cell r="K31">
            <v>52200</v>
          </cell>
          <cell r="L31">
            <v>4570032</v>
          </cell>
          <cell r="M31" t="str">
            <v>合同</v>
          </cell>
        </row>
        <row r="32">
          <cell r="D32" t="str">
            <v>8-102</v>
          </cell>
          <cell r="E32" t="str">
            <v>地上1层</v>
          </cell>
          <cell r="F32">
            <v>87.56</v>
          </cell>
          <cell r="G32">
            <v>0</v>
          </cell>
          <cell r="H32">
            <v>87.56</v>
          </cell>
          <cell r="I32">
            <v>49700</v>
          </cell>
          <cell r="J32">
            <v>4351732</v>
          </cell>
          <cell r="K32">
            <v>51700</v>
          </cell>
          <cell r="L32">
            <v>4526852</v>
          </cell>
          <cell r="M32" t="str">
            <v>未售</v>
          </cell>
        </row>
        <row r="33">
          <cell r="D33" t="str">
            <v>8-103</v>
          </cell>
          <cell r="E33" t="str">
            <v>地上2层</v>
          </cell>
          <cell r="F33">
            <v>168.06</v>
          </cell>
          <cell r="G33">
            <v>0</v>
          </cell>
          <cell r="H33">
            <v>168.06</v>
          </cell>
          <cell r="I33">
            <v>38100</v>
          </cell>
          <cell r="J33">
            <v>6403086</v>
          </cell>
          <cell r="K33">
            <v>40100</v>
          </cell>
          <cell r="L33">
            <v>6739206</v>
          </cell>
          <cell r="M33" t="str">
            <v>合同</v>
          </cell>
        </row>
        <row r="34">
          <cell r="D34" t="str">
            <v>8-104</v>
          </cell>
          <cell r="E34" t="str">
            <v>地上2层</v>
          </cell>
          <cell r="F34">
            <v>168.06</v>
          </cell>
          <cell r="G34">
            <v>0</v>
          </cell>
          <cell r="H34">
            <v>168.06</v>
          </cell>
          <cell r="I34">
            <v>37900</v>
          </cell>
          <cell r="J34">
            <v>6369474</v>
          </cell>
          <cell r="K34">
            <v>39900</v>
          </cell>
          <cell r="L34">
            <v>6705594</v>
          </cell>
          <cell r="M34" t="str">
            <v>合同</v>
          </cell>
        </row>
        <row r="35">
          <cell r="D35" t="str">
            <v>8-105</v>
          </cell>
          <cell r="E35" t="str">
            <v>地上2层</v>
          </cell>
          <cell r="F35">
            <v>168.06</v>
          </cell>
          <cell r="G35">
            <v>0</v>
          </cell>
          <cell r="H35">
            <v>168.06</v>
          </cell>
          <cell r="I35">
            <v>37700</v>
          </cell>
          <cell r="J35">
            <v>6335862</v>
          </cell>
          <cell r="K35">
            <v>39700</v>
          </cell>
          <cell r="L35">
            <v>6671982</v>
          </cell>
          <cell r="M35" t="str">
            <v>合同</v>
          </cell>
        </row>
        <row r="36">
          <cell r="D36" t="str">
            <v>8-106</v>
          </cell>
          <cell r="E36" t="str">
            <v>地上1层</v>
          </cell>
          <cell r="F36">
            <v>87.56</v>
          </cell>
          <cell r="G36">
            <v>0</v>
          </cell>
          <cell r="H36">
            <v>87.56</v>
          </cell>
          <cell r="I36">
            <v>39000</v>
          </cell>
          <cell r="J36">
            <v>3414840</v>
          </cell>
          <cell r="K36">
            <v>47000</v>
          </cell>
          <cell r="L36">
            <v>4115320</v>
          </cell>
          <cell r="M36" t="str">
            <v>合同</v>
          </cell>
        </row>
        <row r="37">
          <cell r="D37" t="str">
            <v>9-101</v>
          </cell>
          <cell r="E37" t="str">
            <v>地上2层</v>
          </cell>
          <cell r="F37">
            <v>173.92</v>
          </cell>
          <cell r="G37">
            <v>0</v>
          </cell>
          <cell r="H37">
            <v>173.92</v>
          </cell>
          <cell r="I37">
            <v>39100</v>
          </cell>
          <cell r="J37">
            <v>6800272</v>
          </cell>
          <cell r="K37">
            <v>41100</v>
          </cell>
          <cell r="L37">
            <v>7148112</v>
          </cell>
          <cell r="M37" t="str">
            <v>合同</v>
          </cell>
        </row>
        <row r="38">
          <cell r="D38" t="str">
            <v>9-102</v>
          </cell>
          <cell r="E38" t="str">
            <v>地上2层</v>
          </cell>
          <cell r="F38">
            <v>173.92</v>
          </cell>
          <cell r="G38">
            <v>0</v>
          </cell>
          <cell r="H38">
            <v>173.92</v>
          </cell>
          <cell r="I38">
            <v>38700</v>
          </cell>
          <cell r="J38">
            <v>6730704</v>
          </cell>
          <cell r="K38">
            <v>40700</v>
          </cell>
          <cell r="L38">
            <v>7078544</v>
          </cell>
          <cell r="M38" t="str">
            <v>合同</v>
          </cell>
        </row>
        <row r="39">
          <cell r="D39" t="str">
            <v>9-103</v>
          </cell>
          <cell r="E39" t="str">
            <v>地上2层</v>
          </cell>
          <cell r="F39">
            <v>170.42</v>
          </cell>
          <cell r="G39">
            <v>0</v>
          </cell>
          <cell r="H39">
            <v>170.42</v>
          </cell>
          <cell r="I39">
            <v>38400</v>
          </cell>
          <cell r="J39">
            <v>6544128</v>
          </cell>
          <cell r="K39">
            <v>40400</v>
          </cell>
          <cell r="L39">
            <v>6884968</v>
          </cell>
          <cell r="M39" t="str">
            <v>合同</v>
          </cell>
        </row>
        <row r="40">
          <cell r="D40" t="str">
            <v>9-104</v>
          </cell>
          <cell r="E40" t="str">
            <v>地上2层</v>
          </cell>
          <cell r="F40">
            <v>156.75</v>
          </cell>
          <cell r="G40">
            <v>0</v>
          </cell>
          <cell r="H40">
            <v>156.75</v>
          </cell>
          <cell r="I40">
            <v>38200</v>
          </cell>
          <cell r="J40">
            <v>5987850</v>
          </cell>
          <cell r="K40">
            <v>40200</v>
          </cell>
          <cell r="L40">
            <v>6301350</v>
          </cell>
          <cell r="M40" t="str">
            <v>合同</v>
          </cell>
        </row>
        <row r="41">
          <cell r="D41" t="str">
            <v>9-105</v>
          </cell>
          <cell r="E41" t="str">
            <v>地上2层</v>
          </cell>
          <cell r="F41">
            <v>156.75</v>
          </cell>
          <cell r="G41">
            <v>0</v>
          </cell>
          <cell r="H41">
            <v>156.75</v>
          </cell>
          <cell r="I41">
            <v>38200</v>
          </cell>
          <cell r="J41">
            <v>5987850</v>
          </cell>
          <cell r="K41">
            <v>40200</v>
          </cell>
          <cell r="L41">
            <v>6301350</v>
          </cell>
          <cell r="M41" t="str">
            <v>合同</v>
          </cell>
        </row>
        <row r="42">
          <cell r="D42" t="str">
            <v>9-106</v>
          </cell>
          <cell r="E42" t="str">
            <v>地上1层</v>
          </cell>
          <cell r="F42">
            <v>87.56</v>
          </cell>
          <cell r="G42">
            <v>0</v>
          </cell>
          <cell r="H42">
            <v>87.56</v>
          </cell>
          <cell r="I42">
            <v>50200</v>
          </cell>
          <cell r="J42">
            <v>4395512</v>
          </cell>
          <cell r="K42">
            <v>52200</v>
          </cell>
          <cell r="L42">
            <v>4570632</v>
          </cell>
          <cell r="M42" t="str">
            <v>未售</v>
          </cell>
        </row>
        <row r="43">
          <cell r="D43" t="str">
            <v>10-101</v>
          </cell>
          <cell r="E43" t="str">
            <v>地下1层、地上1层</v>
          </cell>
          <cell r="F43">
            <v>94.59</v>
          </cell>
          <cell r="G43">
            <v>80.18</v>
          </cell>
          <cell r="H43">
            <v>174.77</v>
          </cell>
          <cell r="I43">
            <v>35000</v>
          </cell>
          <cell r="J43">
            <v>6116950</v>
          </cell>
          <cell r="K43">
            <v>37000</v>
          </cell>
          <cell r="L43">
            <v>6466490</v>
          </cell>
          <cell r="M43" t="str">
            <v>合同</v>
          </cell>
        </row>
        <row r="44">
          <cell r="D44" t="str">
            <v>10-102</v>
          </cell>
          <cell r="E44" t="str">
            <v>地下1层、地上2层</v>
          </cell>
          <cell r="F44">
            <v>161.29</v>
          </cell>
          <cell r="G44">
            <v>73.61</v>
          </cell>
          <cell r="H44">
            <v>234.9</v>
          </cell>
          <cell r="I44">
            <v>32000</v>
          </cell>
          <cell r="J44">
            <v>7516800</v>
          </cell>
          <cell r="K44">
            <v>34000</v>
          </cell>
          <cell r="L44">
            <v>7986600</v>
          </cell>
          <cell r="M44" t="str">
            <v>合同</v>
          </cell>
        </row>
        <row r="45">
          <cell r="D45" t="str">
            <v>10-103</v>
          </cell>
          <cell r="E45" t="str">
            <v>地下1层、地上2层</v>
          </cell>
          <cell r="F45">
            <v>161.29</v>
          </cell>
          <cell r="G45">
            <v>73.61</v>
          </cell>
          <cell r="H45">
            <v>234.9</v>
          </cell>
          <cell r="I45">
            <v>32100</v>
          </cell>
          <cell r="J45">
            <v>7540290</v>
          </cell>
          <cell r="K45">
            <v>34100</v>
          </cell>
          <cell r="L45">
            <v>8010090</v>
          </cell>
          <cell r="M45" t="str">
            <v>合同</v>
          </cell>
        </row>
        <row r="46">
          <cell r="D46" t="str">
            <v>10-104</v>
          </cell>
          <cell r="E46" t="str">
            <v>地下1层、地上2层</v>
          </cell>
          <cell r="F46">
            <v>195.75</v>
          </cell>
          <cell r="G46">
            <v>98.74</v>
          </cell>
          <cell r="H46">
            <v>294.49</v>
          </cell>
          <cell r="I46">
            <v>32800</v>
          </cell>
          <cell r="J46">
            <v>9659272</v>
          </cell>
          <cell r="K46">
            <v>34800</v>
          </cell>
          <cell r="L46">
            <v>10248252</v>
          </cell>
          <cell r="M46" t="str">
            <v>未售</v>
          </cell>
        </row>
        <row r="47">
          <cell r="D47" t="str">
            <v>10-105</v>
          </cell>
          <cell r="E47" t="str">
            <v>地下1层、地上2层</v>
          </cell>
          <cell r="F47">
            <v>195.37</v>
          </cell>
          <cell r="G47">
            <v>98.74</v>
          </cell>
          <cell r="H47">
            <v>294.11</v>
          </cell>
          <cell r="I47">
            <v>33500</v>
          </cell>
          <cell r="J47">
            <v>9852685</v>
          </cell>
          <cell r="K47">
            <v>35500</v>
          </cell>
          <cell r="L47">
            <v>10440905</v>
          </cell>
          <cell r="M47" t="str">
            <v>协议</v>
          </cell>
        </row>
        <row r="48">
          <cell r="D48" t="str">
            <v>10-106</v>
          </cell>
          <cell r="E48" t="str">
            <v>地下1层、地上2层</v>
          </cell>
          <cell r="F48">
            <v>161.9</v>
          </cell>
          <cell r="G48">
            <v>73.61</v>
          </cell>
          <cell r="H48">
            <v>235.51</v>
          </cell>
          <cell r="I48">
            <v>34800</v>
          </cell>
          <cell r="J48">
            <v>8195748</v>
          </cell>
          <cell r="K48">
            <v>36000</v>
          </cell>
          <cell r="L48">
            <v>8478360</v>
          </cell>
          <cell r="M48" t="str">
            <v>未售</v>
          </cell>
        </row>
        <row r="49">
          <cell r="D49" t="str">
            <v>11-101</v>
          </cell>
          <cell r="E49" t="str">
            <v>地下1层、地上2层</v>
          </cell>
          <cell r="F49">
            <v>195.37</v>
          </cell>
          <cell r="G49">
            <v>98.65</v>
          </cell>
          <cell r="H49">
            <v>294.02</v>
          </cell>
          <cell r="I49">
            <v>37200</v>
          </cell>
          <cell r="J49">
            <v>10937544</v>
          </cell>
          <cell r="K49">
            <v>38900</v>
          </cell>
          <cell r="L49">
            <v>11437378</v>
          </cell>
          <cell r="M49" t="str">
            <v>合同</v>
          </cell>
        </row>
        <row r="50">
          <cell r="D50" t="str">
            <v>11-102</v>
          </cell>
          <cell r="E50" t="str">
            <v>地下1层、地上2层</v>
          </cell>
          <cell r="F50">
            <v>195.37</v>
          </cell>
          <cell r="G50">
            <v>98.65</v>
          </cell>
          <cell r="H50">
            <v>294.02</v>
          </cell>
          <cell r="I50">
            <v>37000</v>
          </cell>
          <cell r="J50">
            <v>10878740</v>
          </cell>
          <cell r="K50">
            <v>38700</v>
          </cell>
          <cell r="L50">
            <v>11378574</v>
          </cell>
          <cell r="M50" t="str">
            <v>合同</v>
          </cell>
        </row>
        <row r="51">
          <cell r="D51" t="str">
            <v>12-101</v>
          </cell>
          <cell r="E51" t="str">
            <v>地下1层、地上1层</v>
          </cell>
          <cell r="F51">
            <v>94.42</v>
          </cell>
          <cell r="G51">
            <v>80.3</v>
          </cell>
          <cell r="H51">
            <v>174.72</v>
          </cell>
          <cell r="I51">
            <v>35800</v>
          </cell>
          <cell r="J51">
            <v>6254976</v>
          </cell>
          <cell r="K51">
            <v>37800</v>
          </cell>
          <cell r="L51">
            <v>6604416</v>
          </cell>
          <cell r="M51" t="str">
            <v>合同</v>
          </cell>
        </row>
        <row r="52">
          <cell r="D52" t="str">
            <v>12-102</v>
          </cell>
          <cell r="E52" t="str">
            <v>地下1层、地上2层</v>
          </cell>
          <cell r="F52">
            <v>194.62</v>
          </cell>
          <cell r="G52">
            <v>98.9</v>
          </cell>
          <cell r="H52">
            <v>293.52</v>
          </cell>
          <cell r="I52">
            <v>34300</v>
          </cell>
          <cell r="J52">
            <v>10067736</v>
          </cell>
          <cell r="K52">
            <v>35800</v>
          </cell>
          <cell r="L52">
            <v>10508016</v>
          </cell>
          <cell r="M52" t="str">
            <v>未售</v>
          </cell>
        </row>
        <row r="53">
          <cell r="D53" t="str">
            <v>13-101</v>
          </cell>
          <cell r="E53" t="str">
            <v>地下1层、地上2层</v>
          </cell>
          <cell r="F53">
            <v>197.75</v>
          </cell>
          <cell r="G53">
            <v>98.9</v>
          </cell>
          <cell r="H53">
            <v>296.65</v>
          </cell>
          <cell r="I53">
            <v>33700</v>
          </cell>
          <cell r="J53">
            <v>9997105</v>
          </cell>
          <cell r="K53">
            <v>35700</v>
          </cell>
          <cell r="L53">
            <v>10590405</v>
          </cell>
          <cell r="M53" t="str">
            <v>合同</v>
          </cell>
        </row>
        <row r="54">
          <cell r="D54" t="str">
            <v>13-102</v>
          </cell>
          <cell r="E54" t="str">
            <v>地下1层、地上1层</v>
          </cell>
          <cell r="F54">
            <v>94.42</v>
          </cell>
          <cell r="G54">
            <v>80.3</v>
          </cell>
          <cell r="H54">
            <v>174.72</v>
          </cell>
          <cell r="I54">
            <v>38200</v>
          </cell>
          <cell r="J54">
            <v>6674304</v>
          </cell>
          <cell r="K54">
            <v>38500</v>
          </cell>
          <cell r="L54">
            <v>6726720</v>
          </cell>
          <cell r="M54" t="str">
            <v>未售</v>
          </cell>
        </row>
        <row r="55">
          <cell r="D55" t="str">
            <v>15-101</v>
          </cell>
          <cell r="E55" t="str">
            <v>地下1层、地上2层</v>
          </cell>
          <cell r="F55">
            <v>195.86</v>
          </cell>
          <cell r="G55">
            <v>99.19</v>
          </cell>
          <cell r="H55">
            <v>295.05</v>
          </cell>
          <cell r="I55">
            <v>35000</v>
          </cell>
          <cell r="J55">
            <v>10326750</v>
          </cell>
          <cell r="K55">
            <v>36800</v>
          </cell>
          <cell r="L55">
            <v>10857840</v>
          </cell>
          <cell r="M55" t="str">
            <v>合同</v>
          </cell>
        </row>
        <row r="56">
          <cell r="D56" t="str">
            <v>15-102</v>
          </cell>
          <cell r="E56" t="str">
            <v>地下1层、地上2层</v>
          </cell>
          <cell r="F56">
            <v>194.62</v>
          </cell>
          <cell r="G56">
            <v>98.7</v>
          </cell>
          <cell r="H56">
            <v>293.32</v>
          </cell>
          <cell r="I56">
            <v>34500</v>
          </cell>
          <cell r="J56">
            <v>10119540</v>
          </cell>
          <cell r="K56">
            <v>35500</v>
          </cell>
          <cell r="L56">
            <v>10412860</v>
          </cell>
          <cell r="M56" t="str">
            <v>未售</v>
          </cell>
        </row>
        <row r="57">
          <cell r="D57" t="str">
            <v>15-103</v>
          </cell>
          <cell r="E57" t="str">
            <v>地下1层、地上2层</v>
          </cell>
          <cell r="F57">
            <v>161.29</v>
          </cell>
          <cell r="G57">
            <v>73.61</v>
          </cell>
          <cell r="H57">
            <v>234.9</v>
          </cell>
          <cell r="I57">
            <v>32800</v>
          </cell>
          <cell r="J57">
            <v>7704720</v>
          </cell>
          <cell r="K57">
            <v>34800</v>
          </cell>
          <cell r="L57">
            <v>8174520</v>
          </cell>
          <cell r="M57" t="str">
            <v>未售</v>
          </cell>
        </row>
        <row r="58">
          <cell r="D58" t="str">
            <v>15-104</v>
          </cell>
          <cell r="E58" t="str">
            <v>地下1层、地上2层</v>
          </cell>
          <cell r="F58">
            <v>161.29</v>
          </cell>
          <cell r="G58">
            <v>73.61</v>
          </cell>
          <cell r="H58">
            <v>234.9</v>
          </cell>
          <cell r="I58">
            <v>32700</v>
          </cell>
          <cell r="J58">
            <v>7681230</v>
          </cell>
          <cell r="K58">
            <v>34700</v>
          </cell>
          <cell r="L58">
            <v>8151030</v>
          </cell>
          <cell r="M58" t="str">
            <v>合同</v>
          </cell>
        </row>
        <row r="59">
          <cell r="D59" t="str">
            <v>15-105</v>
          </cell>
          <cell r="E59" t="str">
            <v>地下1层、地上1层</v>
          </cell>
          <cell r="F59">
            <v>94.51</v>
          </cell>
          <cell r="G59">
            <v>79.91</v>
          </cell>
          <cell r="H59">
            <v>174.42</v>
          </cell>
          <cell r="I59">
            <v>35000</v>
          </cell>
          <cell r="J59">
            <v>6104700</v>
          </cell>
          <cell r="K59">
            <v>37000</v>
          </cell>
          <cell r="L59">
            <v>6453540</v>
          </cell>
          <cell r="M59" t="str">
            <v>合同</v>
          </cell>
        </row>
        <row r="60">
          <cell r="D60" t="str">
            <v>15-106</v>
          </cell>
          <cell r="E60" t="str">
            <v>地下1层、地上1层</v>
          </cell>
          <cell r="F60">
            <v>94.51</v>
          </cell>
          <cell r="G60">
            <v>80.3</v>
          </cell>
          <cell r="H60">
            <v>174.81</v>
          </cell>
          <cell r="I60">
            <v>35000</v>
          </cell>
          <cell r="J60">
            <v>6118350</v>
          </cell>
          <cell r="K60">
            <v>37000</v>
          </cell>
          <cell r="L60">
            <v>6467970</v>
          </cell>
          <cell r="M60" t="str">
            <v>合同</v>
          </cell>
        </row>
        <row r="61">
          <cell r="D61" t="str">
            <v>16-101</v>
          </cell>
          <cell r="E61" t="str">
            <v>地下1层、地上2层</v>
          </cell>
          <cell r="F61">
            <v>161.29</v>
          </cell>
          <cell r="G61">
            <v>73.61</v>
          </cell>
          <cell r="H61">
            <v>234.9</v>
          </cell>
          <cell r="I61">
            <v>33700</v>
          </cell>
          <cell r="J61">
            <v>7916130</v>
          </cell>
          <cell r="K61">
            <v>35700</v>
          </cell>
          <cell r="L61">
            <v>8385930</v>
          </cell>
          <cell r="M61" t="str">
            <v>合同</v>
          </cell>
        </row>
        <row r="62">
          <cell r="D62" t="str">
            <v>16-102</v>
          </cell>
          <cell r="E62" t="str">
            <v>地下1层、地上2层</v>
          </cell>
          <cell r="F62">
            <v>194.67</v>
          </cell>
          <cell r="G62">
            <v>98.68</v>
          </cell>
          <cell r="H62">
            <v>293.35</v>
          </cell>
          <cell r="I62">
            <v>28000</v>
          </cell>
          <cell r="J62">
            <v>8213800</v>
          </cell>
          <cell r="K62">
            <v>31600</v>
          </cell>
          <cell r="L62">
            <v>9269860</v>
          </cell>
          <cell r="M62" t="str">
            <v>合同</v>
          </cell>
        </row>
        <row r="63">
          <cell r="D63" t="str">
            <v>16-103</v>
          </cell>
          <cell r="E63" t="str">
            <v>地下1层、地上2层</v>
          </cell>
          <cell r="F63">
            <v>194.62</v>
          </cell>
          <cell r="G63">
            <v>98.74</v>
          </cell>
          <cell r="H63">
            <v>293.36</v>
          </cell>
          <cell r="I63">
            <v>28900</v>
          </cell>
          <cell r="J63">
            <v>8478104</v>
          </cell>
          <cell r="K63">
            <v>31900</v>
          </cell>
          <cell r="L63">
            <v>9358184</v>
          </cell>
          <cell r="M63" t="str">
            <v>合同</v>
          </cell>
        </row>
        <row r="64">
          <cell r="D64" t="str">
            <v>16-104</v>
          </cell>
          <cell r="E64" t="str">
            <v>地下1层、地上2层</v>
          </cell>
          <cell r="F64">
            <v>161.29</v>
          </cell>
          <cell r="G64">
            <v>73.61</v>
          </cell>
          <cell r="H64">
            <v>234.9</v>
          </cell>
          <cell r="I64">
            <v>32700</v>
          </cell>
          <cell r="J64">
            <v>7681230</v>
          </cell>
          <cell r="K64">
            <v>34700</v>
          </cell>
          <cell r="L64">
            <v>8151030</v>
          </cell>
          <cell r="M64" t="str">
            <v>合同</v>
          </cell>
        </row>
        <row r="65">
          <cell r="D65" t="str">
            <v>16-105</v>
          </cell>
          <cell r="E65" t="str">
            <v>地下1层、地上2层</v>
          </cell>
          <cell r="F65">
            <v>161.29</v>
          </cell>
          <cell r="G65">
            <v>73.61</v>
          </cell>
          <cell r="H65">
            <v>234.9</v>
          </cell>
          <cell r="I65">
            <v>32800</v>
          </cell>
          <cell r="J65">
            <v>7704720</v>
          </cell>
          <cell r="K65">
            <v>34800</v>
          </cell>
          <cell r="L65">
            <v>8174520</v>
          </cell>
          <cell r="M65" t="str">
            <v>合同</v>
          </cell>
        </row>
        <row r="66">
          <cell r="D66" t="str">
            <v>17-101</v>
          </cell>
          <cell r="E66" t="str">
            <v>地下1层、地上1层</v>
          </cell>
          <cell r="F66">
            <v>94.5</v>
          </cell>
          <cell r="G66">
            <v>79.89</v>
          </cell>
          <cell r="H66">
            <v>174.39</v>
          </cell>
          <cell r="I66">
            <v>36300</v>
          </cell>
          <cell r="J66">
            <v>6330357</v>
          </cell>
          <cell r="K66">
            <v>38800</v>
          </cell>
          <cell r="L66">
            <v>6766332</v>
          </cell>
          <cell r="M66" t="str">
            <v>合同</v>
          </cell>
        </row>
        <row r="67">
          <cell r="D67" t="str">
            <v>17-102</v>
          </cell>
          <cell r="E67" t="str">
            <v>地下1层、地上2层</v>
          </cell>
          <cell r="F67">
            <v>161.33</v>
          </cell>
          <cell r="G67">
            <v>73.61</v>
          </cell>
          <cell r="H67">
            <v>234.94</v>
          </cell>
          <cell r="I67">
            <v>34966</v>
          </cell>
          <cell r="J67">
            <v>8214912</v>
          </cell>
          <cell r="K67">
            <v>34966</v>
          </cell>
          <cell r="L67">
            <v>8214912</v>
          </cell>
          <cell r="M67" t="str">
            <v>未售</v>
          </cell>
        </row>
        <row r="68">
          <cell r="D68" t="str">
            <v>17-103</v>
          </cell>
          <cell r="E68" t="str">
            <v>地下1层、地上2层</v>
          </cell>
          <cell r="F68">
            <v>194.64</v>
          </cell>
          <cell r="G68">
            <v>98.65</v>
          </cell>
          <cell r="H68">
            <v>293.29</v>
          </cell>
          <cell r="I68">
            <v>31600</v>
          </cell>
          <cell r="J68">
            <v>9267964</v>
          </cell>
          <cell r="K68">
            <v>32600</v>
          </cell>
          <cell r="L68">
            <v>9561254</v>
          </cell>
          <cell r="M68" t="str">
            <v>未售</v>
          </cell>
        </row>
        <row r="69">
          <cell r="D69" t="str">
            <v>17-104</v>
          </cell>
          <cell r="E69" t="str">
            <v>地下1层、地上2层</v>
          </cell>
          <cell r="F69">
            <v>194.64</v>
          </cell>
          <cell r="G69">
            <v>98.65</v>
          </cell>
          <cell r="H69">
            <v>293.29</v>
          </cell>
          <cell r="I69">
            <v>31600</v>
          </cell>
          <cell r="J69">
            <v>9267964</v>
          </cell>
          <cell r="K69">
            <v>32600</v>
          </cell>
          <cell r="L69">
            <v>9561254</v>
          </cell>
          <cell r="M69" t="str">
            <v>未售</v>
          </cell>
        </row>
        <row r="70">
          <cell r="D70" t="str">
            <v>17-105</v>
          </cell>
          <cell r="E70" t="str">
            <v>地下1层、地上1层</v>
          </cell>
          <cell r="F70">
            <v>94.55</v>
          </cell>
          <cell r="G70">
            <v>79.74</v>
          </cell>
          <cell r="H70">
            <v>174.29</v>
          </cell>
          <cell r="I70">
            <v>34516</v>
          </cell>
          <cell r="J70">
            <v>6015794</v>
          </cell>
          <cell r="K70">
            <v>35516</v>
          </cell>
          <cell r="L70">
            <v>6190084</v>
          </cell>
          <cell r="M70" t="str">
            <v>合同</v>
          </cell>
        </row>
        <row r="71">
          <cell r="D71" t="str">
            <v>17-106</v>
          </cell>
          <cell r="E71" t="str">
            <v>地下1层、地上1层</v>
          </cell>
          <cell r="F71">
            <v>94.55</v>
          </cell>
          <cell r="G71">
            <v>79.81</v>
          </cell>
          <cell r="H71">
            <v>174.36</v>
          </cell>
          <cell r="I71">
            <v>34566</v>
          </cell>
          <cell r="J71">
            <v>6026928</v>
          </cell>
          <cell r="K71">
            <v>35566</v>
          </cell>
          <cell r="L71">
            <v>6201288</v>
          </cell>
          <cell r="M71" t="str">
            <v>合同</v>
          </cell>
        </row>
        <row r="72">
          <cell r="D72" t="str">
            <v>18-101</v>
          </cell>
          <cell r="E72" t="str">
            <v>地下1层、地上2层</v>
          </cell>
          <cell r="F72">
            <v>194.62</v>
          </cell>
          <cell r="G72">
            <v>99.12</v>
          </cell>
          <cell r="H72">
            <v>293.74</v>
          </cell>
          <cell r="I72">
            <v>34046</v>
          </cell>
          <cell r="J72">
            <v>10000672</v>
          </cell>
          <cell r="K72">
            <v>34946</v>
          </cell>
          <cell r="L72">
            <v>10265038</v>
          </cell>
          <cell r="M72" t="str">
            <v>未售</v>
          </cell>
        </row>
        <row r="73">
          <cell r="D73" t="str">
            <v>18-102</v>
          </cell>
          <cell r="E73" t="str">
            <v>地下1层、地上2层</v>
          </cell>
          <cell r="F73">
            <v>161.33</v>
          </cell>
          <cell r="G73">
            <v>73.61</v>
          </cell>
          <cell r="H73">
            <v>234.94</v>
          </cell>
          <cell r="I73">
            <v>33916</v>
          </cell>
          <cell r="J73">
            <v>7968225</v>
          </cell>
          <cell r="K73">
            <v>34916</v>
          </cell>
          <cell r="L73">
            <v>8203165</v>
          </cell>
          <cell r="M73" t="str">
            <v>未售</v>
          </cell>
        </row>
        <row r="74">
          <cell r="D74" t="str">
            <v>18-103</v>
          </cell>
          <cell r="E74" t="str">
            <v>地下1层、地上2层</v>
          </cell>
          <cell r="F74">
            <v>161.29</v>
          </cell>
          <cell r="G74">
            <v>73.79</v>
          </cell>
          <cell r="H74">
            <v>235.08</v>
          </cell>
          <cell r="I74">
            <v>33956</v>
          </cell>
          <cell r="J74">
            <v>7982377</v>
          </cell>
          <cell r="K74">
            <v>34956</v>
          </cell>
          <cell r="L74">
            <v>8217456</v>
          </cell>
          <cell r="M74" t="str">
            <v>未售</v>
          </cell>
        </row>
        <row r="75">
          <cell r="D75" t="str">
            <v>18-104</v>
          </cell>
          <cell r="E75" t="str">
            <v>地下1层、地上1层</v>
          </cell>
          <cell r="F75">
            <v>94.65</v>
          </cell>
          <cell r="G75">
            <v>79.92</v>
          </cell>
          <cell r="H75">
            <v>174.57</v>
          </cell>
          <cell r="I75">
            <v>34716</v>
          </cell>
          <cell r="J75">
            <v>6060372</v>
          </cell>
          <cell r="K75">
            <v>35716</v>
          </cell>
          <cell r="L75">
            <v>6234942</v>
          </cell>
          <cell r="M75" t="str">
            <v>合同</v>
          </cell>
        </row>
        <row r="76">
          <cell r="D76" t="str">
            <v>18-105</v>
          </cell>
          <cell r="E76" t="str">
            <v>地下1层、地上1层</v>
          </cell>
          <cell r="F76">
            <v>94.63</v>
          </cell>
          <cell r="G76">
            <v>80.3</v>
          </cell>
          <cell r="H76">
            <v>174.93</v>
          </cell>
          <cell r="I76">
            <v>35700</v>
          </cell>
          <cell r="J76">
            <v>6245001</v>
          </cell>
          <cell r="K76">
            <v>35816</v>
          </cell>
          <cell r="L76">
            <v>6265293</v>
          </cell>
          <cell r="M76" t="str">
            <v>合同</v>
          </cell>
        </row>
        <row r="77">
          <cell r="D77" t="str">
            <v>19-101</v>
          </cell>
          <cell r="E77" t="str">
            <v>地下1层、地上1层</v>
          </cell>
          <cell r="F77">
            <v>94.66</v>
          </cell>
          <cell r="G77">
            <v>80.18</v>
          </cell>
          <cell r="H77">
            <v>174.84</v>
          </cell>
          <cell r="I77">
            <v>35000</v>
          </cell>
          <cell r="J77">
            <v>6119400</v>
          </cell>
          <cell r="K77">
            <v>36166</v>
          </cell>
          <cell r="L77">
            <v>6323263</v>
          </cell>
          <cell r="M77" t="str">
            <v>未售</v>
          </cell>
        </row>
        <row r="78">
          <cell r="D78" t="str">
            <v>19-102</v>
          </cell>
          <cell r="E78" t="str">
            <v>地下1层、地上2层</v>
          </cell>
          <cell r="F78">
            <v>161.3</v>
          </cell>
          <cell r="G78">
            <v>73.61</v>
          </cell>
          <cell r="H78">
            <v>234.91</v>
          </cell>
          <cell r="I78">
            <v>33956</v>
          </cell>
          <cell r="J78">
            <v>7976604</v>
          </cell>
          <cell r="K78">
            <v>34956</v>
          </cell>
          <cell r="L78">
            <v>8211514</v>
          </cell>
          <cell r="M78" t="str">
            <v>未售</v>
          </cell>
        </row>
        <row r="79">
          <cell r="D79" t="str">
            <v>19-103</v>
          </cell>
          <cell r="E79" t="str">
            <v>地下1层、地上2层</v>
          </cell>
          <cell r="F79">
            <v>161.3</v>
          </cell>
          <cell r="G79">
            <v>73.61</v>
          </cell>
          <cell r="H79">
            <v>234.91</v>
          </cell>
          <cell r="I79">
            <v>33856</v>
          </cell>
          <cell r="J79">
            <v>7953113</v>
          </cell>
          <cell r="K79">
            <v>34856</v>
          </cell>
          <cell r="L79">
            <v>8188023</v>
          </cell>
          <cell r="M79" t="str">
            <v>未售</v>
          </cell>
        </row>
        <row r="80">
          <cell r="D80" t="str">
            <v>19-104</v>
          </cell>
          <cell r="E80" t="str">
            <v>地下1层、地上2层</v>
          </cell>
          <cell r="F80">
            <v>161.81</v>
          </cell>
          <cell r="G80">
            <v>73.61</v>
          </cell>
          <cell r="H80">
            <v>235.42</v>
          </cell>
          <cell r="I80">
            <v>33966</v>
          </cell>
          <cell r="J80">
            <v>7996276</v>
          </cell>
          <cell r="K80">
            <v>34966</v>
          </cell>
          <cell r="L80">
            <v>8231696</v>
          </cell>
          <cell r="M80" t="str">
            <v>未售</v>
          </cell>
        </row>
        <row r="81">
          <cell r="D81" t="str">
            <v>19-105</v>
          </cell>
          <cell r="E81" t="str">
            <v>地下1层、地上2层</v>
          </cell>
          <cell r="F81">
            <v>194.62</v>
          </cell>
          <cell r="G81">
            <v>98.67</v>
          </cell>
          <cell r="H81">
            <v>293.29</v>
          </cell>
          <cell r="I81">
            <v>33126</v>
          </cell>
          <cell r="J81">
            <v>9715525</v>
          </cell>
          <cell r="K81">
            <v>34426</v>
          </cell>
          <cell r="L81">
            <v>10096802</v>
          </cell>
          <cell r="M81" t="str">
            <v>未售</v>
          </cell>
        </row>
        <row r="82">
          <cell r="D82" t="str">
            <v>19-106</v>
          </cell>
          <cell r="E82" t="str">
            <v>地下1层、地上2层</v>
          </cell>
          <cell r="F82">
            <v>194.67</v>
          </cell>
          <cell r="G82">
            <v>98.87</v>
          </cell>
          <cell r="H82">
            <v>293.54</v>
          </cell>
          <cell r="I82">
            <v>33626</v>
          </cell>
          <cell r="J82">
            <v>9870576</v>
          </cell>
          <cell r="K82">
            <v>34926</v>
          </cell>
          <cell r="L82">
            <v>10252178</v>
          </cell>
          <cell r="M82" t="str">
            <v>未售</v>
          </cell>
        </row>
        <row r="83">
          <cell r="D83" t="str">
            <v>20-101</v>
          </cell>
          <cell r="E83" t="str">
            <v>地下1层、地上2层</v>
          </cell>
          <cell r="F83">
            <v>162.21</v>
          </cell>
          <cell r="G83">
            <v>73.61</v>
          </cell>
          <cell r="H83">
            <v>235.82</v>
          </cell>
          <cell r="I83">
            <v>33000</v>
          </cell>
          <cell r="J83">
            <v>8304637</v>
          </cell>
          <cell r="K83">
            <v>33000</v>
          </cell>
          <cell r="L83">
            <v>9679560</v>
          </cell>
          <cell r="M83" t="str">
            <v>合同</v>
          </cell>
        </row>
        <row r="84">
          <cell r="D84" t="str">
            <v>20-102</v>
          </cell>
          <cell r="E84" t="str">
            <v>地下1层、地上2层</v>
          </cell>
          <cell r="F84">
            <v>161.9</v>
          </cell>
          <cell r="G84">
            <v>73.61</v>
          </cell>
          <cell r="H84">
            <v>235.51</v>
          </cell>
          <cell r="I84">
            <v>35216</v>
          </cell>
          <cell r="J84">
            <v>7999333</v>
          </cell>
          <cell r="K84">
            <v>35216</v>
          </cell>
          <cell r="L84">
            <v>8304637</v>
          </cell>
          <cell r="M84" t="str">
            <v>合同</v>
          </cell>
        </row>
        <row r="85">
          <cell r="D85" t="str">
            <v>20-103</v>
          </cell>
          <cell r="E85" t="str">
            <v>地下1层、地上2层</v>
          </cell>
          <cell r="F85">
            <v>194.62</v>
          </cell>
          <cell r="G85">
            <v>98.7</v>
          </cell>
          <cell r="H85">
            <v>293.32</v>
          </cell>
          <cell r="I85">
            <v>33966</v>
          </cell>
          <cell r="J85">
            <v>9634389</v>
          </cell>
          <cell r="K85">
            <v>34846</v>
          </cell>
          <cell r="L85">
            <v>8234843</v>
          </cell>
          <cell r="M85" t="str">
            <v>未售</v>
          </cell>
        </row>
        <row r="86">
          <cell r="D86" t="str">
            <v>20-104</v>
          </cell>
          <cell r="E86" t="str">
            <v>地下1层、地上2层</v>
          </cell>
          <cell r="F86">
            <v>194.67</v>
          </cell>
          <cell r="G86">
            <v>98.65</v>
          </cell>
          <cell r="H86">
            <v>293.32</v>
          </cell>
          <cell r="I86">
            <v>32846</v>
          </cell>
          <cell r="J86">
            <v>9634389</v>
          </cell>
          <cell r="K86">
            <v>34846</v>
          </cell>
          <cell r="L86">
            <v>10221029</v>
          </cell>
          <cell r="M86" t="str">
            <v>未售</v>
          </cell>
        </row>
        <row r="87">
          <cell r="D87" t="str">
            <v>20-105</v>
          </cell>
          <cell r="E87" t="str">
            <v>地下1层、地上1层</v>
          </cell>
          <cell r="F87">
            <v>94.59</v>
          </cell>
          <cell r="G87">
            <v>79.81</v>
          </cell>
          <cell r="H87">
            <v>174.4</v>
          </cell>
          <cell r="I87">
            <v>32846</v>
          </cell>
          <cell r="J87">
            <v>6019590</v>
          </cell>
          <cell r="K87">
            <v>34846</v>
          </cell>
          <cell r="L87">
            <v>10221029</v>
          </cell>
          <cell r="M87" t="str">
            <v>合同</v>
          </cell>
        </row>
        <row r="88">
          <cell r="D88" t="str">
            <v>21-101</v>
          </cell>
          <cell r="E88" t="str">
            <v>地下1层、地上2层</v>
          </cell>
          <cell r="F88">
            <v>194.64</v>
          </cell>
          <cell r="G88">
            <v>98.68</v>
          </cell>
          <cell r="H88">
            <v>293.32</v>
          </cell>
          <cell r="I88">
            <v>34516</v>
          </cell>
          <cell r="J88">
            <v>9679560</v>
          </cell>
          <cell r="K88">
            <v>35516</v>
          </cell>
          <cell r="L88">
            <v>6193990</v>
          </cell>
          <cell r="M88" t="str">
            <v>合同</v>
          </cell>
        </row>
        <row r="89">
          <cell r="D89" t="str">
            <v>21-102</v>
          </cell>
          <cell r="E89" t="str">
            <v>地下1层、地上2层</v>
          </cell>
          <cell r="F89">
            <v>161.29</v>
          </cell>
          <cell r="G89">
            <v>73.61</v>
          </cell>
          <cell r="H89">
            <v>234.9</v>
          </cell>
          <cell r="I89">
            <v>33216</v>
          </cell>
          <cell r="J89">
            <v>7802438</v>
          </cell>
          <cell r="K89">
            <v>34216</v>
          </cell>
          <cell r="L89">
            <v>8037338</v>
          </cell>
          <cell r="M89" t="str">
            <v>未售</v>
          </cell>
        </row>
        <row r="90">
          <cell r="D90" t="str">
            <v>21-103</v>
          </cell>
          <cell r="E90" t="str">
            <v>地下1层、地上2层</v>
          </cell>
          <cell r="F90">
            <v>161.29</v>
          </cell>
          <cell r="G90">
            <v>73.61</v>
          </cell>
          <cell r="H90">
            <v>234.9</v>
          </cell>
          <cell r="I90">
            <v>33266</v>
          </cell>
          <cell r="J90">
            <v>7814183</v>
          </cell>
          <cell r="K90">
            <v>34266</v>
          </cell>
          <cell r="L90">
            <v>8049083</v>
          </cell>
          <cell r="M90" t="str">
            <v>未售</v>
          </cell>
        </row>
        <row r="91">
          <cell r="D91" t="str">
            <v>21-104</v>
          </cell>
          <cell r="E91" t="str">
            <v>地下1层、地上2层</v>
          </cell>
          <cell r="F91">
            <v>161.33</v>
          </cell>
          <cell r="G91">
            <v>73.61</v>
          </cell>
          <cell r="H91">
            <v>234.94</v>
          </cell>
          <cell r="I91">
            <v>33266</v>
          </cell>
          <cell r="J91">
            <v>7815514</v>
          </cell>
          <cell r="K91">
            <v>34266</v>
          </cell>
          <cell r="L91">
            <v>8050454</v>
          </cell>
          <cell r="M91" t="str">
            <v>未售</v>
          </cell>
        </row>
        <row r="92">
          <cell r="D92" t="str">
            <v>21-105</v>
          </cell>
          <cell r="E92" t="str">
            <v>地下1层、地上2层</v>
          </cell>
          <cell r="F92">
            <v>194.64</v>
          </cell>
          <cell r="G92">
            <v>98.79</v>
          </cell>
          <cell r="H92">
            <v>293.43</v>
          </cell>
          <cell r="I92">
            <v>33546</v>
          </cell>
          <cell r="J92">
            <v>9843403</v>
          </cell>
          <cell r="K92">
            <v>34546</v>
          </cell>
          <cell r="L92">
            <v>10136833</v>
          </cell>
          <cell r="M92" t="str">
            <v>未售</v>
          </cell>
        </row>
        <row r="93">
          <cell r="D93" t="str">
            <v>22-101</v>
          </cell>
          <cell r="E93" t="str">
            <v>地下1层、地上1层</v>
          </cell>
          <cell r="F93">
            <v>94.57</v>
          </cell>
          <cell r="G93">
            <v>80.18</v>
          </cell>
          <cell r="H93">
            <v>174.75</v>
          </cell>
          <cell r="I93">
            <v>34316</v>
          </cell>
          <cell r="J93">
            <v>5996721</v>
          </cell>
          <cell r="K93">
            <v>35316</v>
          </cell>
          <cell r="L93">
            <v>6171417</v>
          </cell>
          <cell r="M93" t="str">
            <v>未售</v>
          </cell>
        </row>
        <row r="94">
          <cell r="D94" t="str">
            <v>22-102</v>
          </cell>
          <cell r="E94" t="str">
            <v>地下1层、地上2层</v>
          </cell>
          <cell r="F94">
            <v>161.29</v>
          </cell>
          <cell r="G94">
            <v>73.61</v>
          </cell>
          <cell r="H94">
            <v>234.9</v>
          </cell>
          <cell r="I94">
            <v>33066</v>
          </cell>
          <cell r="J94">
            <v>7767203</v>
          </cell>
          <cell r="K94">
            <v>34066</v>
          </cell>
          <cell r="L94">
            <v>8002103</v>
          </cell>
          <cell r="M94" t="str">
            <v>未售</v>
          </cell>
        </row>
        <row r="95">
          <cell r="D95" t="str">
            <v>22-103</v>
          </cell>
          <cell r="E95" t="str">
            <v>地下1层、地上2层</v>
          </cell>
          <cell r="F95">
            <v>161.29</v>
          </cell>
          <cell r="G95">
            <v>73.61</v>
          </cell>
          <cell r="H95">
            <v>234.9</v>
          </cell>
          <cell r="I95">
            <v>33166</v>
          </cell>
          <cell r="J95">
            <v>7790693</v>
          </cell>
          <cell r="K95">
            <v>34166</v>
          </cell>
          <cell r="L95">
            <v>8025593</v>
          </cell>
          <cell r="M95" t="str">
            <v>未售</v>
          </cell>
        </row>
        <row r="96">
          <cell r="D96" t="str">
            <v>22-104</v>
          </cell>
          <cell r="E96" t="str">
            <v>地下1层、地上2层</v>
          </cell>
          <cell r="F96">
            <v>195.5</v>
          </cell>
          <cell r="G96">
            <v>98.71</v>
          </cell>
          <cell r="H96">
            <v>294.21</v>
          </cell>
          <cell r="I96">
            <v>32446</v>
          </cell>
          <cell r="J96">
            <v>9545938</v>
          </cell>
          <cell r="K96">
            <v>33446</v>
          </cell>
          <cell r="L96">
            <v>9840148</v>
          </cell>
          <cell r="M96" t="str">
            <v>未售</v>
          </cell>
        </row>
        <row r="97">
          <cell r="D97" t="str">
            <v>22-105</v>
          </cell>
          <cell r="E97" t="str">
            <v>地下1层、地上2层</v>
          </cell>
          <cell r="F97">
            <v>195.44</v>
          </cell>
          <cell r="G97">
            <v>98.73</v>
          </cell>
          <cell r="H97">
            <v>294.17</v>
          </cell>
          <cell r="I97">
            <v>33446</v>
          </cell>
          <cell r="J97">
            <v>9838810</v>
          </cell>
          <cell r="K97">
            <v>33446</v>
          </cell>
          <cell r="L97">
            <v>9838810</v>
          </cell>
          <cell r="M97" t="str">
            <v>合同</v>
          </cell>
        </row>
        <row r="98">
          <cell r="D98" t="str">
            <v>22-106</v>
          </cell>
          <cell r="E98" t="str">
            <v>地下1层、地上2层</v>
          </cell>
          <cell r="F98">
            <v>161.29</v>
          </cell>
          <cell r="G98">
            <v>73.61</v>
          </cell>
          <cell r="H98">
            <v>234.9</v>
          </cell>
          <cell r="I98">
            <v>33216</v>
          </cell>
          <cell r="J98">
            <v>7802438</v>
          </cell>
          <cell r="K98">
            <v>34216</v>
          </cell>
          <cell r="L98">
            <v>8037338</v>
          </cell>
          <cell r="M98" t="str">
            <v>未售</v>
          </cell>
        </row>
        <row r="99">
          <cell r="D99" t="str">
            <v>22-107</v>
          </cell>
          <cell r="E99" t="str">
            <v>地下1层、地上2层</v>
          </cell>
          <cell r="F99">
            <v>161.29</v>
          </cell>
          <cell r="G99">
            <v>73.61</v>
          </cell>
          <cell r="H99">
            <v>234.9</v>
          </cell>
          <cell r="I99">
            <v>33066</v>
          </cell>
          <cell r="J99">
            <v>7767203</v>
          </cell>
          <cell r="K99">
            <v>34066</v>
          </cell>
          <cell r="L99">
            <v>8002103</v>
          </cell>
          <cell r="M99" t="str">
            <v>未售</v>
          </cell>
        </row>
        <row r="100">
          <cell r="D100" t="str">
            <v>23-101</v>
          </cell>
          <cell r="E100" t="str">
            <v>地下1层、地上2层</v>
          </cell>
          <cell r="F100">
            <v>161.29</v>
          </cell>
          <cell r="G100">
            <v>73.61</v>
          </cell>
          <cell r="H100">
            <v>234.9</v>
          </cell>
          <cell r="I100">
            <v>33166</v>
          </cell>
          <cell r="J100">
            <v>7790693</v>
          </cell>
          <cell r="K100">
            <v>34166</v>
          </cell>
          <cell r="L100">
            <v>8025593</v>
          </cell>
          <cell r="M100" t="str">
            <v>未售</v>
          </cell>
        </row>
        <row r="101">
          <cell r="D101" t="str">
            <v>23-102</v>
          </cell>
          <cell r="E101" t="str">
            <v>地下1层、地上2层</v>
          </cell>
          <cell r="F101">
            <v>161.29</v>
          </cell>
          <cell r="G101">
            <v>73.61</v>
          </cell>
          <cell r="H101">
            <v>234.9</v>
          </cell>
          <cell r="I101">
            <v>33066</v>
          </cell>
          <cell r="J101">
            <v>7767203</v>
          </cell>
          <cell r="K101">
            <v>34066</v>
          </cell>
          <cell r="L101">
            <v>8002103</v>
          </cell>
          <cell r="M101" t="str">
            <v>未售</v>
          </cell>
        </row>
        <row r="102">
          <cell r="D102" t="str">
            <v>23-103</v>
          </cell>
          <cell r="E102" t="str">
            <v>地下1层、地上1层</v>
          </cell>
          <cell r="F102">
            <v>94.56</v>
          </cell>
          <cell r="G102">
            <v>80.18</v>
          </cell>
          <cell r="H102">
            <v>174.74</v>
          </cell>
          <cell r="I102">
            <v>34566</v>
          </cell>
          <cell r="J102">
            <v>6040063</v>
          </cell>
          <cell r="K102">
            <v>35566</v>
          </cell>
          <cell r="L102">
            <v>6214803</v>
          </cell>
          <cell r="M102" t="str">
            <v>未售</v>
          </cell>
        </row>
        <row r="103">
          <cell r="D103" t="str">
            <v>25-101</v>
          </cell>
          <cell r="E103" t="str">
            <v>地上1层</v>
          </cell>
          <cell r="F103">
            <v>87.56</v>
          </cell>
          <cell r="G103">
            <v>0</v>
          </cell>
          <cell r="H103">
            <v>87.56</v>
          </cell>
          <cell r="I103">
            <v>45116</v>
          </cell>
          <cell r="J103">
            <v>3950357</v>
          </cell>
          <cell r="K103">
            <v>46116</v>
          </cell>
          <cell r="L103">
            <v>4037917</v>
          </cell>
          <cell r="M103" t="str">
            <v>合同</v>
          </cell>
        </row>
        <row r="104">
          <cell r="D104" t="str">
            <v>25-102</v>
          </cell>
          <cell r="E104" t="str">
            <v>地上1层</v>
          </cell>
          <cell r="F104">
            <v>87.56</v>
          </cell>
          <cell r="G104">
            <v>0</v>
          </cell>
          <cell r="H104">
            <v>87.56</v>
          </cell>
          <cell r="I104">
            <v>45066</v>
          </cell>
          <cell r="J104">
            <v>3945979</v>
          </cell>
          <cell r="K104">
            <v>46066</v>
          </cell>
          <cell r="L104">
            <v>4033539</v>
          </cell>
          <cell r="M104" t="str">
            <v>合同</v>
          </cell>
        </row>
        <row r="105">
          <cell r="D105" t="str">
            <v>25-103</v>
          </cell>
          <cell r="E105" t="str">
            <v>地上1层</v>
          </cell>
          <cell r="F105">
            <v>87.56</v>
          </cell>
          <cell r="G105">
            <v>0</v>
          </cell>
          <cell r="H105">
            <v>87.56</v>
          </cell>
          <cell r="I105">
            <v>45966</v>
          </cell>
          <cell r="J105">
            <v>4024783</v>
          </cell>
          <cell r="K105">
            <v>46966</v>
          </cell>
          <cell r="L105">
            <v>4112343</v>
          </cell>
          <cell r="M105" t="str">
            <v>合同</v>
          </cell>
        </row>
        <row r="106">
          <cell r="D106" t="str">
            <v>25-104</v>
          </cell>
          <cell r="E106" t="str">
            <v>地上2层</v>
          </cell>
          <cell r="F106">
            <v>159.42</v>
          </cell>
          <cell r="G106">
            <v>0</v>
          </cell>
          <cell r="H106">
            <v>159.42</v>
          </cell>
          <cell r="I106">
            <v>35166</v>
          </cell>
          <cell r="J106">
            <v>5606164</v>
          </cell>
          <cell r="K106">
            <v>36766</v>
          </cell>
          <cell r="L106">
            <v>5861236</v>
          </cell>
          <cell r="M106" t="str">
            <v>合同</v>
          </cell>
        </row>
        <row r="107">
          <cell r="D107" t="str">
            <v>25-105</v>
          </cell>
          <cell r="E107" t="str">
            <v>地上2层</v>
          </cell>
          <cell r="F107">
            <v>159.42</v>
          </cell>
          <cell r="G107">
            <v>0</v>
          </cell>
          <cell r="H107">
            <v>159.42</v>
          </cell>
          <cell r="I107">
            <v>35366</v>
          </cell>
          <cell r="J107">
            <v>5638048</v>
          </cell>
          <cell r="K107">
            <v>36966</v>
          </cell>
          <cell r="L107">
            <v>5893120</v>
          </cell>
          <cell r="M107" t="str">
            <v>合同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6"/>
  <sheetViews>
    <sheetView workbookViewId="0" topLeftCell="A103">
      <selection activeCell="O111" sqref="O111:T113"/>
    </sheetView>
  </sheetViews>
  <sheetFormatPr defaultColWidth="9.00390625" defaultRowHeight="18" customHeight="1"/>
  <cols>
    <col min="1" max="1" width="11.8515625" style="27" customWidth="1"/>
    <col min="2" max="2" width="7.28125" style="27" customWidth="1"/>
    <col min="3" max="5" width="8.140625" style="27" customWidth="1"/>
    <col min="6" max="6" width="14.8515625" style="27" customWidth="1"/>
    <col min="7" max="7" width="15.140625" style="27" customWidth="1"/>
    <col min="8" max="8" width="12.421875" style="28" customWidth="1"/>
    <col min="9" max="9" width="11.421875" style="28" customWidth="1"/>
    <col min="10" max="10" width="9.00390625" style="27" customWidth="1"/>
    <col min="11" max="11" width="9.421875" style="28" customWidth="1"/>
    <col min="12" max="12" width="9.140625" style="28" customWidth="1"/>
    <col min="13" max="13" width="10.00390625" style="27" customWidth="1"/>
    <col min="14" max="15" width="9.57421875" style="27" customWidth="1"/>
    <col min="16" max="16" width="12.421875" style="27" customWidth="1"/>
    <col min="17" max="17" width="12.8515625" style="27" customWidth="1"/>
    <col min="18" max="18" width="11.28125" style="29" customWidth="1"/>
    <col min="19" max="19" width="11.57421875" style="30" hidden="1" customWidth="1"/>
    <col min="20" max="20" width="9.140625" style="31" customWidth="1"/>
    <col min="21" max="16384" width="9.00390625" style="22" customWidth="1"/>
  </cols>
  <sheetData>
    <row r="1" spans="1:20" ht="18.75" customHeight="1">
      <c r="A1" s="3" t="s">
        <v>0</v>
      </c>
      <c r="B1" s="3"/>
      <c r="C1" s="3"/>
      <c r="D1" s="3"/>
      <c r="E1" s="3"/>
      <c r="F1" s="3"/>
      <c r="G1" s="3"/>
      <c r="H1" s="32"/>
      <c r="I1" s="32"/>
      <c r="J1" s="3"/>
      <c r="K1" s="36"/>
      <c r="L1" s="36"/>
      <c r="M1" s="3"/>
      <c r="N1" s="37"/>
      <c r="O1" s="37"/>
      <c r="P1" s="3"/>
      <c r="Q1" s="3"/>
      <c r="R1" s="22"/>
      <c r="S1" s="22"/>
      <c r="T1" s="22"/>
    </row>
    <row r="2" spans="1:20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7"/>
      <c r="O2" s="37"/>
      <c r="P2" s="3"/>
      <c r="Q2" s="3"/>
      <c r="R2" s="22"/>
      <c r="S2" s="22"/>
      <c r="T2" s="22"/>
    </row>
    <row r="3" spans="1:20" ht="21" customHeight="1">
      <c r="A3" s="3" t="s">
        <v>2</v>
      </c>
      <c r="B3" s="3"/>
      <c r="C3" s="3"/>
      <c r="D3" s="3"/>
      <c r="E3" s="3"/>
      <c r="F3" s="3"/>
      <c r="G3" s="3"/>
      <c r="H3" s="32"/>
      <c r="I3" s="32"/>
      <c r="J3" s="3"/>
      <c r="K3" s="36"/>
      <c r="L3" s="36"/>
      <c r="M3" s="3"/>
      <c r="N3" s="37"/>
      <c r="O3" s="37"/>
      <c r="P3" s="3"/>
      <c r="Q3" s="3"/>
      <c r="R3" s="22"/>
      <c r="S3" s="22"/>
      <c r="T3" s="22"/>
    </row>
    <row r="4" spans="1:20" ht="22.5" customHeight="1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3" ht="18" customHeight="1">
      <c r="A5" s="7" t="s">
        <v>4</v>
      </c>
      <c r="B5" s="7" t="s">
        <v>5</v>
      </c>
      <c r="C5" s="7" t="s">
        <v>6</v>
      </c>
      <c r="D5" s="7"/>
      <c r="E5" s="7"/>
      <c r="F5" s="7" t="s">
        <v>7</v>
      </c>
      <c r="G5" s="7" t="s">
        <v>8</v>
      </c>
      <c r="H5" s="8" t="s">
        <v>9</v>
      </c>
      <c r="I5" s="8" t="s">
        <v>10</v>
      </c>
      <c r="J5" s="7" t="s">
        <v>11</v>
      </c>
      <c r="K5" s="8" t="s">
        <v>12</v>
      </c>
      <c r="L5" s="8" t="s">
        <v>13</v>
      </c>
      <c r="M5" s="7" t="s">
        <v>14</v>
      </c>
      <c r="N5" s="7" t="s">
        <v>15</v>
      </c>
      <c r="O5" s="7" t="s">
        <v>16</v>
      </c>
      <c r="P5" s="7" t="s">
        <v>17</v>
      </c>
      <c r="Q5" s="7" t="s">
        <v>18</v>
      </c>
      <c r="R5" s="38" t="s">
        <v>19</v>
      </c>
      <c r="S5" s="14" t="s">
        <v>20</v>
      </c>
      <c r="T5" s="39" t="s">
        <v>21</v>
      </c>
      <c r="U5" s="22">
        <v>1</v>
      </c>
      <c r="W5" s="22">
        <v>9</v>
      </c>
    </row>
    <row r="6" spans="1:23" ht="18" customHeight="1">
      <c r="A6" s="25" t="s">
        <v>22</v>
      </c>
      <c r="B6" s="7" t="s">
        <v>23</v>
      </c>
      <c r="C6" s="25">
        <v>101</v>
      </c>
      <c r="D6" s="25" t="str">
        <f>MID(A6,4,1)</f>
        <v>1</v>
      </c>
      <c r="E6" s="25" t="str">
        <f>D6&amp;-+C6</f>
        <v>1-101</v>
      </c>
      <c r="F6" s="7" t="s">
        <v>24</v>
      </c>
      <c r="G6" s="7" t="s">
        <v>25</v>
      </c>
      <c r="H6" s="7">
        <v>174.37</v>
      </c>
      <c r="I6" s="7">
        <v>174.37</v>
      </c>
      <c r="J6" s="7"/>
      <c r="K6" s="7">
        <v>94.35</v>
      </c>
      <c r="L6" s="7">
        <v>80.02</v>
      </c>
      <c r="M6" s="7" t="s">
        <v>26</v>
      </c>
      <c r="N6" s="7" t="s">
        <v>27</v>
      </c>
      <c r="O6" s="7">
        <v>34300</v>
      </c>
      <c r="P6" s="7">
        <v>5980891</v>
      </c>
      <c r="Q6" s="40">
        <v>30684.99741928084</v>
      </c>
      <c r="R6" s="41">
        <v>34300</v>
      </c>
      <c r="S6" s="41">
        <v>5980891</v>
      </c>
      <c r="T6" s="39">
        <f aca="true" t="shared" si="0" ref="T6:T37">R6/O6-100%</f>
        <v>0</v>
      </c>
      <c r="U6" s="22" t="str">
        <f>VLOOKUP(E6,'[1]销售台账'!$D$4:$M$107,10,0)</f>
        <v>合同</v>
      </c>
      <c r="V6" s="22">
        <f>VLOOKUP(E6,'[1]销售台账'!$D:$K,8,0)</f>
        <v>34300</v>
      </c>
      <c r="W6" s="22">
        <f>R6-V6</f>
        <v>0</v>
      </c>
    </row>
    <row r="7" spans="1:23" ht="18" customHeight="1">
      <c r="A7" s="25" t="s">
        <v>22</v>
      </c>
      <c r="B7" s="7" t="s">
        <v>23</v>
      </c>
      <c r="C7" s="25">
        <v>102</v>
      </c>
      <c r="D7" s="25" t="str">
        <f aca="true" t="shared" si="1" ref="D7:D44">MID(A7,4,1)</f>
        <v>1</v>
      </c>
      <c r="E7" s="25" t="str">
        <f aca="true" t="shared" si="2" ref="E7:E70">D7&amp;-+C7</f>
        <v>1-102</v>
      </c>
      <c r="F7" s="7" t="s">
        <v>24</v>
      </c>
      <c r="G7" s="7" t="s">
        <v>28</v>
      </c>
      <c r="H7" s="7">
        <v>293.38</v>
      </c>
      <c r="I7" s="7">
        <v>293.38</v>
      </c>
      <c r="J7" s="7"/>
      <c r="K7" s="7">
        <v>194.62</v>
      </c>
      <c r="L7" s="7">
        <v>98.76</v>
      </c>
      <c r="M7" s="7" t="s">
        <v>26</v>
      </c>
      <c r="N7" s="7" t="s">
        <v>27</v>
      </c>
      <c r="O7" s="7">
        <v>28800</v>
      </c>
      <c r="P7" s="7">
        <v>8449344</v>
      </c>
      <c r="Q7" s="40">
        <v>26263.998909264435</v>
      </c>
      <c r="R7" s="41">
        <v>28800</v>
      </c>
      <c r="S7" s="41">
        <v>8449344</v>
      </c>
      <c r="T7" s="39">
        <f t="shared" si="0"/>
        <v>0</v>
      </c>
      <c r="U7" s="22" t="str">
        <f>VLOOKUP(E7,'[1]销售台账'!$D$4:$M$107,10,0)</f>
        <v>合同</v>
      </c>
      <c r="V7" s="22">
        <f>VLOOKUP(E7,'[1]销售台账'!$D:$K,8,0)</f>
        <v>28800</v>
      </c>
      <c r="W7" s="22">
        <f aca="true" t="shared" si="3" ref="W7:W70">R7-V7</f>
        <v>0</v>
      </c>
    </row>
    <row r="8" spans="1:23" ht="18" customHeight="1">
      <c r="A8" s="25" t="s">
        <v>22</v>
      </c>
      <c r="B8" s="7" t="s">
        <v>23</v>
      </c>
      <c r="C8" s="25">
        <v>103</v>
      </c>
      <c r="D8" s="25" t="str">
        <f t="shared" si="1"/>
        <v>1</v>
      </c>
      <c r="E8" s="25" t="str">
        <f t="shared" si="2"/>
        <v>1-103</v>
      </c>
      <c r="F8" s="7" t="s">
        <v>24</v>
      </c>
      <c r="G8" s="7" t="s">
        <v>28</v>
      </c>
      <c r="H8" s="7">
        <v>293.34</v>
      </c>
      <c r="I8" s="7">
        <v>293.34</v>
      </c>
      <c r="J8" s="7"/>
      <c r="K8" s="7">
        <v>194.67</v>
      </c>
      <c r="L8" s="7">
        <v>98.67</v>
      </c>
      <c r="M8" s="7" t="s">
        <v>26</v>
      </c>
      <c r="N8" s="7" t="s">
        <v>27</v>
      </c>
      <c r="O8" s="7">
        <v>28800</v>
      </c>
      <c r="P8" s="7">
        <v>8448192</v>
      </c>
      <c r="Q8" s="40">
        <v>25326.00054544215</v>
      </c>
      <c r="R8" s="41">
        <v>28800</v>
      </c>
      <c r="S8" s="41">
        <v>8448192</v>
      </c>
      <c r="T8" s="39">
        <f t="shared" si="0"/>
        <v>0</v>
      </c>
      <c r="U8" s="22" t="str">
        <f>VLOOKUP(E8,'[1]销售台账'!$D$4:$M$107,10,0)</f>
        <v>合同</v>
      </c>
      <c r="V8" s="22">
        <f>VLOOKUP(E8,'[1]销售台账'!$D:$K,8,0)</f>
        <v>28800</v>
      </c>
      <c r="W8" s="22">
        <f t="shared" si="3"/>
        <v>0</v>
      </c>
    </row>
    <row r="9" spans="1:23" ht="18" customHeight="1">
      <c r="A9" s="25" t="s">
        <v>22</v>
      </c>
      <c r="B9" s="7" t="s">
        <v>23</v>
      </c>
      <c r="C9" s="25">
        <v>104</v>
      </c>
      <c r="D9" s="25" t="str">
        <f t="shared" si="1"/>
        <v>1</v>
      </c>
      <c r="E9" s="25" t="str">
        <f t="shared" si="2"/>
        <v>1-104</v>
      </c>
      <c r="F9" s="7" t="s">
        <v>24</v>
      </c>
      <c r="G9" s="7" t="s">
        <v>29</v>
      </c>
      <c r="H9" s="7">
        <v>234.9</v>
      </c>
      <c r="I9" s="7">
        <v>234.9</v>
      </c>
      <c r="J9" s="7"/>
      <c r="K9" s="7">
        <v>161.29</v>
      </c>
      <c r="L9" s="7">
        <v>73.61</v>
      </c>
      <c r="M9" s="7" t="s">
        <v>26</v>
      </c>
      <c r="N9" s="7" t="s">
        <v>30</v>
      </c>
      <c r="O9" s="7">
        <v>32500</v>
      </c>
      <c r="P9" s="7">
        <v>7634250</v>
      </c>
      <c r="Q9" s="7"/>
      <c r="R9" s="41">
        <v>32500</v>
      </c>
      <c r="S9" s="41">
        <v>7634250</v>
      </c>
      <c r="T9" s="39">
        <f t="shared" si="0"/>
        <v>0</v>
      </c>
      <c r="U9" s="22" t="str">
        <f>VLOOKUP(E9,'[1]销售台账'!$D$4:$M$107,10,0)</f>
        <v>合同</v>
      </c>
      <c r="V9" s="22">
        <f>VLOOKUP(E9,'[1]销售台账'!$D:$K,8,0)</f>
        <v>32500</v>
      </c>
      <c r="W9" s="22">
        <f t="shared" si="3"/>
        <v>0</v>
      </c>
    </row>
    <row r="10" spans="1:23" ht="18" customHeight="1">
      <c r="A10" s="25" t="s">
        <v>22</v>
      </c>
      <c r="B10" s="7" t="s">
        <v>23</v>
      </c>
      <c r="C10" s="25">
        <v>105</v>
      </c>
      <c r="D10" s="25" t="str">
        <f t="shared" si="1"/>
        <v>1</v>
      </c>
      <c r="E10" s="25" t="str">
        <f t="shared" si="2"/>
        <v>1-105</v>
      </c>
      <c r="F10" s="7" t="s">
        <v>24</v>
      </c>
      <c r="G10" s="7" t="s">
        <v>29</v>
      </c>
      <c r="H10" s="7">
        <v>234.9</v>
      </c>
      <c r="I10" s="7">
        <v>234.9</v>
      </c>
      <c r="J10" s="7"/>
      <c r="K10" s="7">
        <v>161.29</v>
      </c>
      <c r="L10" s="7">
        <v>73.61</v>
      </c>
      <c r="M10" s="7" t="s">
        <v>26</v>
      </c>
      <c r="N10" s="7" t="s">
        <v>27</v>
      </c>
      <c r="O10" s="7">
        <v>33200</v>
      </c>
      <c r="P10" s="7">
        <v>7798680</v>
      </c>
      <c r="Q10" s="40">
        <v>30264</v>
      </c>
      <c r="R10" s="41">
        <v>33200</v>
      </c>
      <c r="S10" s="41">
        <v>7798680</v>
      </c>
      <c r="T10" s="39">
        <f t="shared" si="0"/>
        <v>0</v>
      </c>
      <c r="U10" s="22" t="str">
        <f>VLOOKUP(E10,'[1]销售台账'!$D$4:$M$107,10,0)</f>
        <v>合同</v>
      </c>
      <c r="V10" s="22">
        <f>VLOOKUP(E10,'[1]销售台账'!$D:$K,8,0)</f>
        <v>33200</v>
      </c>
      <c r="W10" s="22">
        <f t="shared" si="3"/>
        <v>0</v>
      </c>
    </row>
    <row r="11" spans="1:23" ht="18" customHeight="1">
      <c r="A11" s="25" t="s">
        <v>31</v>
      </c>
      <c r="B11" s="7" t="s">
        <v>23</v>
      </c>
      <c r="C11" s="25">
        <v>101</v>
      </c>
      <c r="D11" s="25" t="str">
        <f t="shared" si="1"/>
        <v>2</v>
      </c>
      <c r="E11" s="25" t="str">
        <f t="shared" si="2"/>
        <v>2-101</v>
      </c>
      <c r="F11" s="7" t="s">
        <v>24</v>
      </c>
      <c r="G11" s="7" t="s">
        <v>29</v>
      </c>
      <c r="H11" s="7">
        <v>235.19</v>
      </c>
      <c r="I11" s="7">
        <v>235.19</v>
      </c>
      <c r="J11" s="7"/>
      <c r="K11" s="7">
        <v>161.29</v>
      </c>
      <c r="L11" s="7">
        <v>73.9</v>
      </c>
      <c r="M11" s="7" t="s">
        <v>26</v>
      </c>
      <c r="N11" s="7" t="s">
        <v>27</v>
      </c>
      <c r="O11" s="7">
        <v>33500</v>
      </c>
      <c r="P11" s="7">
        <v>7878865</v>
      </c>
      <c r="Q11" s="40">
        <v>29925.001062970365</v>
      </c>
      <c r="R11" s="41">
        <v>33500</v>
      </c>
      <c r="S11" s="41">
        <v>7878865</v>
      </c>
      <c r="T11" s="39">
        <f t="shared" si="0"/>
        <v>0</v>
      </c>
      <c r="U11" s="22" t="str">
        <f>VLOOKUP(E11,'[1]销售台账'!$D$4:$M$107,10,0)</f>
        <v>合同</v>
      </c>
      <c r="V11" s="22">
        <f>VLOOKUP(E11,'[1]销售台账'!$D:$K,8,0)</f>
        <v>33500</v>
      </c>
      <c r="W11" s="22">
        <f t="shared" si="3"/>
        <v>0</v>
      </c>
    </row>
    <row r="12" spans="1:23" ht="18" customHeight="1">
      <c r="A12" s="25" t="s">
        <v>31</v>
      </c>
      <c r="B12" s="7" t="s">
        <v>23</v>
      </c>
      <c r="C12" s="25">
        <v>102</v>
      </c>
      <c r="D12" s="25" t="str">
        <f t="shared" si="1"/>
        <v>2</v>
      </c>
      <c r="E12" s="25" t="str">
        <f t="shared" si="2"/>
        <v>2-102</v>
      </c>
      <c r="F12" s="7" t="s">
        <v>24</v>
      </c>
      <c r="G12" s="7" t="s">
        <v>28</v>
      </c>
      <c r="H12" s="7">
        <v>293.36</v>
      </c>
      <c r="I12" s="7">
        <v>293.36</v>
      </c>
      <c r="J12" s="7"/>
      <c r="K12" s="7">
        <v>194.62</v>
      </c>
      <c r="L12" s="7">
        <v>98.74</v>
      </c>
      <c r="M12" s="7" t="s">
        <v>26</v>
      </c>
      <c r="N12" s="7" t="s">
        <v>30</v>
      </c>
      <c r="O12" s="7">
        <v>31800</v>
      </c>
      <c r="P12" s="7">
        <v>9328848</v>
      </c>
      <c r="Q12" s="7"/>
      <c r="R12" s="41">
        <v>31800</v>
      </c>
      <c r="S12" s="41">
        <v>9328848</v>
      </c>
      <c r="T12" s="39">
        <f t="shared" si="0"/>
        <v>0</v>
      </c>
      <c r="U12" s="22" t="str">
        <f>VLOOKUP(E12,'[1]销售台账'!$D$4:$M$107,10,0)</f>
        <v>合同</v>
      </c>
      <c r="V12" s="22">
        <f>VLOOKUP(E12,'[1]销售台账'!$D:$K,8,0)</f>
        <v>31800</v>
      </c>
      <c r="W12" s="22">
        <f t="shared" si="3"/>
        <v>0</v>
      </c>
    </row>
    <row r="13" spans="1:23" ht="18" customHeight="1">
      <c r="A13" s="25" t="s">
        <v>31</v>
      </c>
      <c r="B13" s="7" t="s">
        <v>23</v>
      </c>
      <c r="C13" s="25">
        <v>103</v>
      </c>
      <c r="D13" s="25" t="str">
        <f t="shared" si="1"/>
        <v>2</v>
      </c>
      <c r="E13" s="25" t="str">
        <f t="shared" si="2"/>
        <v>2-103</v>
      </c>
      <c r="F13" s="7" t="s">
        <v>24</v>
      </c>
      <c r="G13" s="7" t="s">
        <v>28</v>
      </c>
      <c r="H13" s="7">
        <v>293.41</v>
      </c>
      <c r="I13" s="7">
        <v>293.41</v>
      </c>
      <c r="J13" s="7"/>
      <c r="K13" s="7">
        <v>194.67</v>
      </c>
      <c r="L13" s="7">
        <v>98.74</v>
      </c>
      <c r="M13" s="7" t="s">
        <v>26</v>
      </c>
      <c r="N13" s="7" t="s">
        <v>27</v>
      </c>
      <c r="O13" s="7">
        <v>31800</v>
      </c>
      <c r="P13" s="7">
        <v>9330438</v>
      </c>
      <c r="Q13" s="40">
        <v>26409.999659179986</v>
      </c>
      <c r="R13" s="41">
        <v>31800</v>
      </c>
      <c r="S13" s="41">
        <v>9330438</v>
      </c>
      <c r="T13" s="39">
        <f t="shared" si="0"/>
        <v>0</v>
      </c>
      <c r="U13" s="22" t="str">
        <f>VLOOKUP(E13,'[1]销售台账'!$D$4:$M$107,10,0)</f>
        <v>合同</v>
      </c>
      <c r="V13" s="22">
        <f>VLOOKUP(E13,'[1]销售台账'!$D:$K,8,0)</f>
        <v>31800</v>
      </c>
      <c r="W13" s="22">
        <f t="shared" si="3"/>
        <v>0</v>
      </c>
    </row>
    <row r="14" spans="1:23" ht="18" customHeight="1">
      <c r="A14" s="25" t="s">
        <v>31</v>
      </c>
      <c r="B14" s="7" t="s">
        <v>23</v>
      </c>
      <c r="C14" s="25">
        <v>104</v>
      </c>
      <c r="D14" s="25" t="str">
        <f t="shared" si="1"/>
        <v>2</v>
      </c>
      <c r="E14" s="25" t="str">
        <f t="shared" si="2"/>
        <v>2-104</v>
      </c>
      <c r="F14" s="7" t="s">
        <v>24</v>
      </c>
      <c r="G14" s="7" t="s">
        <v>29</v>
      </c>
      <c r="H14" s="7">
        <v>234.9</v>
      </c>
      <c r="I14" s="7">
        <v>234.9</v>
      </c>
      <c r="J14" s="7"/>
      <c r="K14" s="7">
        <v>161.29</v>
      </c>
      <c r="L14" s="7">
        <v>73.61</v>
      </c>
      <c r="M14" s="7" t="s">
        <v>26</v>
      </c>
      <c r="N14" s="7" t="s">
        <v>30</v>
      </c>
      <c r="O14" s="7">
        <v>33200</v>
      </c>
      <c r="P14" s="7">
        <v>7798680</v>
      </c>
      <c r="Q14" s="7"/>
      <c r="R14" s="41">
        <v>33200</v>
      </c>
      <c r="S14" s="41">
        <v>7798680</v>
      </c>
      <c r="T14" s="39">
        <f t="shared" si="0"/>
        <v>0</v>
      </c>
      <c r="U14" s="22" t="str">
        <f>VLOOKUP(E14,'[1]销售台账'!$D$4:$M$107,10,0)</f>
        <v>合同</v>
      </c>
      <c r="V14" s="22">
        <f>VLOOKUP(E14,'[1]销售台账'!$D:$K,8,0)</f>
        <v>33200</v>
      </c>
      <c r="W14" s="22">
        <f t="shared" si="3"/>
        <v>0</v>
      </c>
    </row>
    <row r="15" spans="1:23" ht="18" customHeight="1">
      <c r="A15" s="25" t="s">
        <v>31</v>
      </c>
      <c r="B15" s="7" t="s">
        <v>23</v>
      </c>
      <c r="C15" s="25">
        <v>105</v>
      </c>
      <c r="D15" s="25" t="str">
        <f t="shared" si="1"/>
        <v>2</v>
      </c>
      <c r="E15" s="25" t="str">
        <f t="shared" si="2"/>
        <v>2-105</v>
      </c>
      <c r="F15" s="7" t="s">
        <v>24</v>
      </c>
      <c r="G15" s="7" t="s">
        <v>29</v>
      </c>
      <c r="H15" s="7">
        <v>234.9</v>
      </c>
      <c r="I15" s="7">
        <v>234.9</v>
      </c>
      <c r="J15" s="7"/>
      <c r="K15" s="7">
        <v>161.29</v>
      </c>
      <c r="L15" s="7">
        <v>73.61</v>
      </c>
      <c r="M15" s="7" t="s">
        <v>26</v>
      </c>
      <c r="N15" s="7" t="s">
        <v>27</v>
      </c>
      <c r="O15" s="7">
        <v>33500</v>
      </c>
      <c r="P15" s="7">
        <v>7869150</v>
      </c>
      <c r="Q15" s="40">
        <v>30555.002128565346</v>
      </c>
      <c r="R15" s="41">
        <v>33500</v>
      </c>
      <c r="S15" s="41">
        <v>7869150</v>
      </c>
      <c r="T15" s="39">
        <f t="shared" si="0"/>
        <v>0</v>
      </c>
      <c r="U15" s="22" t="str">
        <f>VLOOKUP(E15,'[1]销售台账'!$D$4:$M$107,10,0)</f>
        <v>合同</v>
      </c>
      <c r="V15" s="22">
        <f>VLOOKUP(E15,'[1]销售台账'!$D:$K,8,0)</f>
        <v>33500</v>
      </c>
      <c r="W15" s="22">
        <f t="shared" si="3"/>
        <v>0</v>
      </c>
    </row>
    <row r="16" spans="1:23" ht="18" customHeight="1">
      <c r="A16" s="25" t="s">
        <v>32</v>
      </c>
      <c r="B16" s="7" t="s">
        <v>23</v>
      </c>
      <c r="C16" s="25">
        <v>101</v>
      </c>
      <c r="D16" s="25" t="str">
        <f t="shared" si="1"/>
        <v>3</v>
      </c>
      <c r="E16" s="25" t="str">
        <f t="shared" si="2"/>
        <v>3-101</v>
      </c>
      <c r="F16" s="7" t="s">
        <v>24</v>
      </c>
      <c r="G16" s="7" t="s">
        <v>29</v>
      </c>
      <c r="H16" s="7">
        <v>234.9</v>
      </c>
      <c r="I16" s="7">
        <v>234.9</v>
      </c>
      <c r="J16" s="7"/>
      <c r="K16" s="7">
        <v>161.29</v>
      </c>
      <c r="L16" s="7">
        <v>73.61</v>
      </c>
      <c r="M16" s="7" t="s">
        <v>26</v>
      </c>
      <c r="N16" s="7" t="s">
        <v>27</v>
      </c>
      <c r="O16" s="7">
        <v>33500</v>
      </c>
      <c r="P16" s="7">
        <v>7869150</v>
      </c>
      <c r="Q16" s="40">
        <v>31490</v>
      </c>
      <c r="R16" s="41">
        <v>33500</v>
      </c>
      <c r="S16" s="41">
        <v>7869150</v>
      </c>
      <c r="T16" s="39">
        <f t="shared" si="0"/>
        <v>0</v>
      </c>
      <c r="U16" s="22" t="str">
        <f>VLOOKUP(E16,'[1]销售台账'!$D$4:$M$107,10,0)</f>
        <v>合同</v>
      </c>
      <c r="V16" s="22">
        <f>VLOOKUP(E16,'[1]销售台账'!$D:$K,8,0)</f>
        <v>33500</v>
      </c>
      <c r="W16" s="22">
        <f t="shared" si="3"/>
        <v>0</v>
      </c>
    </row>
    <row r="17" spans="1:23" ht="18" customHeight="1">
      <c r="A17" s="25" t="s">
        <v>32</v>
      </c>
      <c r="B17" s="7" t="s">
        <v>23</v>
      </c>
      <c r="C17" s="25">
        <v>102</v>
      </c>
      <c r="D17" s="25" t="str">
        <f t="shared" si="1"/>
        <v>3</v>
      </c>
      <c r="E17" s="25" t="str">
        <f t="shared" si="2"/>
        <v>3-102</v>
      </c>
      <c r="F17" s="7" t="s">
        <v>24</v>
      </c>
      <c r="G17" s="7" t="s">
        <v>29</v>
      </c>
      <c r="H17" s="7">
        <v>234.9</v>
      </c>
      <c r="I17" s="7">
        <v>234.9</v>
      </c>
      <c r="J17" s="7"/>
      <c r="K17" s="7">
        <v>161.29</v>
      </c>
      <c r="L17" s="7">
        <v>73.61</v>
      </c>
      <c r="M17" s="7" t="s">
        <v>26</v>
      </c>
      <c r="N17" s="7" t="s">
        <v>30</v>
      </c>
      <c r="O17" s="7">
        <v>33200</v>
      </c>
      <c r="P17" s="7">
        <v>7798680</v>
      </c>
      <c r="Q17" s="7"/>
      <c r="R17" s="41">
        <v>33200</v>
      </c>
      <c r="S17" s="41">
        <v>7798680</v>
      </c>
      <c r="T17" s="39">
        <f t="shared" si="0"/>
        <v>0</v>
      </c>
      <c r="U17" s="22" t="str">
        <f>VLOOKUP(E17,'[1]销售台账'!$D$4:$M$107,10,0)</f>
        <v>合同</v>
      </c>
      <c r="V17" s="22">
        <f>VLOOKUP(E17,'[1]销售台账'!$D:$K,8,0)</f>
        <v>33200</v>
      </c>
      <c r="W17" s="22">
        <f t="shared" si="3"/>
        <v>0</v>
      </c>
    </row>
    <row r="18" spans="1:23" ht="18" customHeight="1">
      <c r="A18" s="25" t="s">
        <v>32</v>
      </c>
      <c r="B18" s="7" t="s">
        <v>23</v>
      </c>
      <c r="C18" s="25">
        <v>103</v>
      </c>
      <c r="D18" s="25" t="str">
        <f t="shared" si="1"/>
        <v>3</v>
      </c>
      <c r="E18" s="25" t="str">
        <f t="shared" si="2"/>
        <v>3-103</v>
      </c>
      <c r="F18" s="7" t="s">
        <v>24</v>
      </c>
      <c r="G18" s="7" t="s">
        <v>28</v>
      </c>
      <c r="H18" s="7">
        <v>293.36</v>
      </c>
      <c r="I18" s="7">
        <v>293.36</v>
      </c>
      <c r="J18" s="7"/>
      <c r="K18" s="7">
        <v>194.62</v>
      </c>
      <c r="L18" s="7">
        <v>98.74</v>
      </c>
      <c r="M18" s="7" t="s">
        <v>26</v>
      </c>
      <c r="N18" s="7" t="s">
        <v>30</v>
      </c>
      <c r="O18" s="7">
        <v>32200</v>
      </c>
      <c r="P18" s="7">
        <v>9446192</v>
      </c>
      <c r="Q18" s="7"/>
      <c r="R18" s="41">
        <v>32200</v>
      </c>
      <c r="S18" s="41">
        <v>9446192</v>
      </c>
      <c r="T18" s="39">
        <f t="shared" si="0"/>
        <v>0</v>
      </c>
      <c r="U18" s="22" t="str">
        <f>VLOOKUP(E18,'[1]销售台账'!$D$4:$M$107,10,0)</f>
        <v>未售</v>
      </c>
      <c r="V18" s="22">
        <f>VLOOKUP(E18,'[1]销售台账'!$D:$K,8,0)</f>
        <v>32200</v>
      </c>
      <c r="W18" s="22">
        <f t="shared" si="3"/>
        <v>0</v>
      </c>
    </row>
    <row r="19" spans="1:23" ht="18" customHeight="1">
      <c r="A19" s="25" t="s">
        <v>32</v>
      </c>
      <c r="B19" s="7" t="s">
        <v>23</v>
      </c>
      <c r="C19" s="25">
        <v>104</v>
      </c>
      <c r="D19" s="25" t="str">
        <f t="shared" si="1"/>
        <v>3</v>
      </c>
      <c r="E19" s="25" t="str">
        <f t="shared" si="2"/>
        <v>3-104</v>
      </c>
      <c r="F19" s="7" t="s">
        <v>24</v>
      </c>
      <c r="G19" s="7" t="s">
        <v>28</v>
      </c>
      <c r="H19" s="7">
        <v>293.41</v>
      </c>
      <c r="I19" s="7">
        <v>293.41</v>
      </c>
      <c r="J19" s="7"/>
      <c r="K19" s="7">
        <v>194.67</v>
      </c>
      <c r="L19" s="7">
        <v>98.74</v>
      </c>
      <c r="M19" s="7" t="s">
        <v>26</v>
      </c>
      <c r="N19" s="7" t="s">
        <v>30</v>
      </c>
      <c r="O19" s="7">
        <v>32200</v>
      </c>
      <c r="P19" s="7">
        <v>9447802</v>
      </c>
      <c r="Q19" s="7"/>
      <c r="R19" s="41">
        <v>32200</v>
      </c>
      <c r="S19" s="41">
        <v>9447802</v>
      </c>
      <c r="T19" s="39">
        <f t="shared" si="0"/>
        <v>0</v>
      </c>
      <c r="U19" s="22" t="str">
        <f>VLOOKUP(E19,'[1]销售台账'!$D$4:$M$107,10,0)</f>
        <v>未售</v>
      </c>
      <c r="V19" s="22">
        <f>VLOOKUP(E19,'[1]销售台账'!$D:$K,8,0)</f>
        <v>32200</v>
      </c>
      <c r="W19" s="22">
        <f t="shared" si="3"/>
        <v>0</v>
      </c>
    </row>
    <row r="20" spans="1:23" ht="18" customHeight="1">
      <c r="A20" s="25" t="s">
        <v>32</v>
      </c>
      <c r="B20" s="7" t="s">
        <v>23</v>
      </c>
      <c r="C20" s="25">
        <v>105</v>
      </c>
      <c r="D20" s="25" t="str">
        <f t="shared" si="1"/>
        <v>3</v>
      </c>
      <c r="E20" s="25" t="str">
        <f t="shared" si="2"/>
        <v>3-105</v>
      </c>
      <c r="F20" s="7" t="s">
        <v>24</v>
      </c>
      <c r="G20" s="7" t="s">
        <v>29</v>
      </c>
      <c r="H20" s="7">
        <v>234.9</v>
      </c>
      <c r="I20" s="7">
        <v>234.9</v>
      </c>
      <c r="J20" s="7"/>
      <c r="K20" s="7">
        <v>161.29</v>
      </c>
      <c r="L20" s="7">
        <v>73.61</v>
      </c>
      <c r="M20" s="7" t="s">
        <v>26</v>
      </c>
      <c r="N20" s="7" t="s">
        <v>30</v>
      </c>
      <c r="O20" s="7">
        <v>33200</v>
      </c>
      <c r="P20" s="7">
        <v>7798680</v>
      </c>
      <c r="Q20" s="7"/>
      <c r="R20" s="41">
        <v>33200</v>
      </c>
      <c r="S20" s="41">
        <v>7798680</v>
      </c>
      <c r="T20" s="39">
        <f t="shared" si="0"/>
        <v>0</v>
      </c>
      <c r="U20" s="22" t="str">
        <f>VLOOKUP(E20,'[1]销售台账'!$D$4:$M$107,10,0)</f>
        <v>合同</v>
      </c>
      <c r="V20" s="22">
        <f>VLOOKUP(E20,'[1]销售台账'!$D:$K,8,0)</f>
        <v>33200</v>
      </c>
      <c r="W20" s="22">
        <f t="shared" si="3"/>
        <v>0</v>
      </c>
    </row>
    <row r="21" spans="1:23" ht="18" customHeight="1">
      <c r="A21" s="25" t="s">
        <v>32</v>
      </c>
      <c r="B21" s="7" t="s">
        <v>23</v>
      </c>
      <c r="C21" s="25">
        <v>106</v>
      </c>
      <c r="D21" s="25" t="str">
        <f t="shared" si="1"/>
        <v>3</v>
      </c>
      <c r="E21" s="25" t="str">
        <f t="shared" si="2"/>
        <v>3-106</v>
      </c>
      <c r="F21" s="7" t="s">
        <v>24</v>
      </c>
      <c r="G21" s="7" t="s">
        <v>29</v>
      </c>
      <c r="H21" s="7">
        <v>234.9</v>
      </c>
      <c r="I21" s="7">
        <v>234.9</v>
      </c>
      <c r="J21" s="7"/>
      <c r="K21" s="7">
        <v>161.29</v>
      </c>
      <c r="L21" s="7">
        <v>73.61</v>
      </c>
      <c r="M21" s="7" t="s">
        <v>26</v>
      </c>
      <c r="N21" s="7" t="s">
        <v>27</v>
      </c>
      <c r="O21" s="7">
        <v>33700</v>
      </c>
      <c r="P21" s="7">
        <v>7916130</v>
      </c>
      <c r="Q21" s="40">
        <v>31635.002128565346</v>
      </c>
      <c r="R21" s="41">
        <v>33700</v>
      </c>
      <c r="S21" s="41">
        <v>7916130</v>
      </c>
      <c r="T21" s="39">
        <f t="shared" si="0"/>
        <v>0</v>
      </c>
      <c r="U21" s="22" t="str">
        <f>VLOOKUP(E21,'[1]销售台账'!$D$4:$M$107,10,0)</f>
        <v>合同</v>
      </c>
      <c r="V21" s="22">
        <f>VLOOKUP(E21,'[1]销售台账'!$D:$K,8,0)</f>
        <v>33700</v>
      </c>
      <c r="W21" s="22">
        <f t="shared" si="3"/>
        <v>0</v>
      </c>
    </row>
    <row r="22" spans="1:23" ht="18" customHeight="1">
      <c r="A22" s="25" t="s">
        <v>33</v>
      </c>
      <c r="B22" s="7" t="s">
        <v>23</v>
      </c>
      <c r="C22" s="25">
        <v>101</v>
      </c>
      <c r="D22" s="25" t="str">
        <f t="shared" si="1"/>
        <v>5</v>
      </c>
      <c r="E22" s="25" t="str">
        <f t="shared" si="2"/>
        <v>5-101</v>
      </c>
      <c r="F22" s="7" t="s">
        <v>24</v>
      </c>
      <c r="G22" s="7" t="s">
        <v>25</v>
      </c>
      <c r="H22" s="7">
        <v>174.36</v>
      </c>
      <c r="I22" s="7">
        <v>174.36</v>
      </c>
      <c r="J22" s="7"/>
      <c r="K22" s="7">
        <v>94.34</v>
      </c>
      <c r="L22" s="7">
        <v>80.02</v>
      </c>
      <c r="M22" s="7" t="s">
        <v>26</v>
      </c>
      <c r="N22" s="7" t="s">
        <v>30</v>
      </c>
      <c r="O22" s="7">
        <v>35600</v>
      </c>
      <c r="P22" s="7">
        <v>6207216</v>
      </c>
      <c r="Q22" s="7"/>
      <c r="R22" s="41">
        <v>35600</v>
      </c>
      <c r="S22" s="41">
        <v>6207216</v>
      </c>
      <c r="T22" s="39">
        <f t="shared" si="0"/>
        <v>0</v>
      </c>
      <c r="U22" s="22" t="str">
        <f>VLOOKUP(E22,'[1]销售台账'!$D$4:$M$107,10,0)</f>
        <v>合同</v>
      </c>
      <c r="V22" s="22">
        <f>VLOOKUP(E22,'[1]销售台账'!$D:$K,8,0)</f>
        <v>35600</v>
      </c>
      <c r="W22" s="22">
        <f t="shared" si="3"/>
        <v>0</v>
      </c>
    </row>
    <row r="23" spans="1:23" ht="18" customHeight="1">
      <c r="A23" s="25" t="s">
        <v>33</v>
      </c>
      <c r="B23" s="7" t="s">
        <v>23</v>
      </c>
      <c r="C23" s="25">
        <v>102</v>
      </c>
      <c r="D23" s="25" t="str">
        <f t="shared" si="1"/>
        <v>5</v>
      </c>
      <c r="E23" s="25" t="str">
        <f t="shared" si="2"/>
        <v>5-102</v>
      </c>
      <c r="F23" s="7" t="s">
        <v>24</v>
      </c>
      <c r="G23" s="7" t="s">
        <v>29</v>
      </c>
      <c r="H23" s="7">
        <v>235.12</v>
      </c>
      <c r="I23" s="7">
        <v>235.12</v>
      </c>
      <c r="J23" s="7"/>
      <c r="K23" s="7">
        <v>161.33</v>
      </c>
      <c r="L23" s="7">
        <v>73.79</v>
      </c>
      <c r="M23" s="7" t="s">
        <v>26</v>
      </c>
      <c r="N23" s="7" t="s">
        <v>27</v>
      </c>
      <c r="O23" s="7">
        <v>34200</v>
      </c>
      <c r="P23" s="7">
        <v>8041104</v>
      </c>
      <c r="Q23" s="40">
        <v>32785.99863899285</v>
      </c>
      <c r="R23" s="41">
        <v>34200</v>
      </c>
      <c r="S23" s="41">
        <v>8041104</v>
      </c>
      <c r="T23" s="39">
        <f t="shared" si="0"/>
        <v>0</v>
      </c>
      <c r="U23" s="22" t="str">
        <f>VLOOKUP(E23,'[1]销售台账'!$D$4:$M$107,10,0)</f>
        <v>合同</v>
      </c>
      <c r="V23" s="22">
        <f>VLOOKUP(E23,'[1]销售台账'!$D:$K,8,0)</f>
        <v>34200</v>
      </c>
      <c r="W23" s="22">
        <f t="shared" si="3"/>
        <v>0</v>
      </c>
    </row>
    <row r="24" spans="1:23" ht="18" customHeight="1">
      <c r="A24" s="25" t="s">
        <v>33</v>
      </c>
      <c r="B24" s="7" t="s">
        <v>23</v>
      </c>
      <c r="C24" s="25">
        <v>103</v>
      </c>
      <c r="D24" s="25" t="str">
        <f t="shared" si="1"/>
        <v>5</v>
      </c>
      <c r="E24" s="25" t="str">
        <f t="shared" si="2"/>
        <v>5-103</v>
      </c>
      <c r="F24" s="7" t="s">
        <v>24</v>
      </c>
      <c r="G24" s="7" t="s">
        <v>29</v>
      </c>
      <c r="H24" s="7">
        <v>234.9</v>
      </c>
      <c r="I24" s="7">
        <v>234.9</v>
      </c>
      <c r="J24" s="7"/>
      <c r="K24" s="7">
        <v>161.29</v>
      </c>
      <c r="L24" s="7">
        <v>73.61</v>
      </c>
      <c r="M24" s="7" t="s">
        <v>26</v>
      </c>
      <c r="N24" s="7" t="s">
        <v>27</v>
      </c>
      <c r="O24" s="7">
        <v>33700</v>
      </c>
      <c r="P24" s="7">
        <v>7916130</v>
      </c>
      <c r="Q24" s="40">
        <v>31718.99957428693</v>
      </c>
      <c r="R24" s="41">
        <v>33700</v>
      </c>
      <c r="S24" s="41">
        <v>7916130</v>
      </c>
      <c r="T24" s="39">
        <f t="shared" si="0"/>
        <v>0</v>
      </c>
      <c r="U24" s="22" t="str">
        <f>VLOOKUP(E24,'[1]销售台账'!$D$4:$M$107,10,0)</f>
        <v>合同</v>
      </c>
      <c r="V24" s="22">
        <f>VLOOKUP(E24,'[1]销售台账'!$D:$K,8,0)</f>
        <v>33700</v>
      </c>
      <c r="W24" s="22">
        <f t="shared" si="3"/>
        <v>0</v>
      </c>
    </row>
    <row r="25" spans="1:23" ht="18" customHeight="1">
      <c r="A25" s="25" t="s">
        <v>33</v>
      </c>
      <c r="B25" s="7" t="s">
        <v>23</v>
      </c>
      <c r="C25" s="25">
        <v>104</v>
      </c>
      <c r="D25" s="25" t="str">
        <f t="shared" si="1"/>
        <v>5</v>
      </c>
      <c r="E25" s="25" t="str">
        <f t="shared" si="2"/>
        <v>5-104</v>
      </c>
      <c r="F25" s="7" t="s">
        <v>24</v>
      </c>
      <c r="G25" s="7" t="s">
        <v>29</v>
      </c>
      <c r="H25" s="7">
        <v>234.94</v>
      </c>
      <c r="I25" s="7">
        <v>234.94</v>
      </c>
      <c r="J25" s="7"/>
      <c r="K25" s="7">
        <v>161.33</v>
      </c>
      <c r="L25" s="7">
        <v>73.61</v>
      </c>
      <c r="M25" s="7" t="s">
        <v>26</v>
      </c>
      <c r="N25" s="7" t="s">
        <v>27</v>
      </c>
      <c r="O25" s="7">
        <v>33700</v>
      </c>
      <c r="P25" s="7">
        <v>7917478</v>
      </c>
      <c r="Q25" s="40">
        <v>32046.003234868476</v>
      </c>
      <c r="R25" s="41">
        <v>33700</v>
      </c>
      <c r="S25" s="41">
        <v>7917478</v>
      </c>
      <c r="T25" s="39">
        <f t="shared" si="0"/>
        <v>0</v>
      </c>
      <c r="U25" s="22" t="str">
        <f>VLOOKUP(E25,'[1]销售台账'!$D$4:$M$107,10,0)</f>
        <v>合同</v>
      </c>
      <c r="V25" s="22">
        <f>VLOOKUP(E25,'[1]销售台账'!$D:$K,8,0)</f>
        <v>33700</v>
      </c>
      <c r="W25" s="22">
        <f t="shared" si="3"/>
        <v>0</v>
      </c>
    </row>
    <row r="26" spans="1:23" ht="18" customHeight="1">
      <c r="A26" s="25" t="s">
        <v>33</v>
      </c>
      <c r="B26" s="7" t="s">
        <v>23</v>
      </c>
      <c r="C26" s="25">
        <v>105</v>
      </c>
      <c r="D26" s="25" t="str">
        <f t="shared" si="1"/>
        <v>5</v>
      </c>
      <c r="E26" s="25" t="str">
        <f t="shared" si="2"/>
        <v>5-105</v>
      </c>
      <c r="F26" s="7" t="s">
        <v>24</v>
      </c>
      <c r="G26" s="7" t="s">
        <v>29</v>
      </c>
      <c r="H26" s="7">
        <v>235.19</v>
      </c>
      <c r="I26" s="7">
        <v>235.19</v>
      </c>
      <c r="J26" s="7"/>
      <c r="K26" s="7">
        <v>161.29</v>
      </c>
      <c r="L26" s="7">
        <v>73.9</v>
      </c>
      <c r="M26" s="7" t="s">
        <v>26</v>
      </c>
      <c r="N26" s="7" t="s">
        <v>30</v>
      </c>
      <c r="O26" s="7">
        <v>34200</v>
      </c>
      <c r="P26" s="7">
        <v>8043498</v>
      </c>
      <c r="Q26" s="7"/>
      <c r="R26" s="41">
        <v>34200</v>
      </c>
      <c r="S26" s="41">
        <v>8043498</v>
      </c>
      <c r="T26" s="39">
        <f t="shared" si="0"/>
        <v>0</v>
      </c>
      <c r="U26" s="22" t="str">
        <f>VLOOKUP(E26,'[1]销售台账'!$D$4:$M$107,10,0)</f>
        <v>合同</v>
      </c>
      <c r="V26" s="22">
        <f>VLOOKUP(E26,'[1]销售台账'!$D:$K,8,0)</f>
        <v>34200</v>
      </c>
      <c r="W26" s="22">
        <f t="shared" si="3"/>
        <v>0</v>
      </c>
    </row>
    <row r="27" spans="1:23" ht="18" customHeight="1">
      <c r="A27" s="25" t="s">
        <v>34</v>
      </c>
      <c r="B27" s="7" t="s">
        <v>23</v>
      </c>
      <c r="C27" s="25">
        <v>101</v>
      </c>
      <c r="D27" s="25" t="str">
        <f t="shared" si="1"/>
        <v>6</v>
      </c>
      <c r="E27" s="25" t="str">
        <f t="shared" si="2"/>
        <v>6-101</v>
      </c>
      <c r="F27" s="7" t="s">
        <v>24</v>
      </c>
      <c r="G27" s="7" t="s">
        <v>28</v>
      </c>
      <c r="H27" s="7">
        <v>293.65</v>
      </c>
      <c r="I27" s="7">
        <v>293.65</v>
      </c>
      <c r="J27" s="7"/>
      <c r="K27" s="7">
        <v>194.62</v>
      </c>
      <c r="L27" s="7">
        <v>99.03</v>
      </c>
      <c r="M27" s="7" t="s">
        <v>26</v>
      </c>
      <c r="N27" s="7" t="s">
        <v>27</v>
      </c>
      <c r="O27" s="7">
        <v>29900</v>
      </c>
      <c r="P27" s="7">
        <v>8780135</v>
      </c>
      <c r="Q27" s="40">
        <v>26226.000340541465</v>
      </c>
      <c r="R27" s="41">
        <v>29900</v>
      </c>
      <c r="S27" s="41">
        <v>8780135</v>
      </c>
      <c r="T27" s="39">
        <f t="shared" si="0"/>
        <v>0</v>
      </c>
      <c r="U27" s="22" t="str">
        <f>VLOOKUP(E27,'[1]销售台账'!$D$4:$M$107,10,0)</f>
        <v>合同</v>
      </c>
      <c r="V27" s="22">
        <f>VLOOKUP(E27,'[1]销售台账'!$D:$K,8,0)</f>
        <v>29900</v>
      </c>
      <c r="W27" s="22">
        <f t="shared" si="3"/>
        <v>0</v>
      </c>
    </row>
    <row r="28" spans="1:23" ht="18" customHeight="1">
      <c r="A28" s="25" t="s">
        <v>34</v>
      </c>
      <c r="B28" s="7" t="s">
        <v>23</v>
      </c>
      <c r="C28" s="25">
        <v>102</v>
      </c>
      <c r="D28" s="25" t="str">
        <f t="shared" si="1"/>
        <v>6</v>
      </c>
      <c r="E28" s="25" t="str">
        <f t="shared" si="2"/>
        <v>6-102</v>
      </c>
      <c r="F28" s="7" t="s">
        <v>24</v>
      </c>
      <c r="G28" s="7" t="s">
        <v>28</v>
      </c>
      <c r="H28" s="7">
        <v>293.65</v>
      </c>
      <c r="I28" s="7">
        <v>293.65</v>
      </c>
      <c r="J28" s="7"/>
      <c r="K28" s="7">
        <v>194.62</v>
      </c>
      <c r="L28" s="7">
        <v>99.03</v>
      </c>
      <c r="M28" s="7" t="s">
        <v>26</v>
      </c>
      <c r="N28" s="7" t="s">
        <v>30</v>
      </c>
      <c r="O28" s="7">
        <v>30400</v>
      </c>
      <c r="P28" s="7">
        <v>8926960</v>
      </c>
      <c r="Q28" s="7"/>
      <c r="R28" s="41">
        <v>30400</v>
      </c>
      <c r="S28" s="41">
        <v>8926960</v>
      </c>
      <c r="T28" s="39">
        <f t="shared" si="0"/>
        <v>0</v>
      </c>
      <c r="U28" s="22" t="str">
        <f>VLOOKUP(E28,'[1]销售台账'!$D$4:$M$107,10,0)</f>
        <v>合同</v>
      </c>
      <c r="V28" s="22">
        <f>VLOOKUP(E28,'[1]销售台账'!$D:$K,8,0)</f>
        <v>30400</v>
      </c>
      <c r="W28" s="22">
        <f t="shared" si="3"/>
        <v>0</v>
      </c>
    </row>
    <row r="29" spans="1:23" ht="18" customHeight="1">
      <c r="A29" s="25" t="s">
        <v>35</v>
      </c>
      <c r="B29" s="7" t="s">
        <v>23</v>
      </c>
      <c r="C29" s="25">
        <v>101</v>
      </c>
      <c r="D29" s="25" t="str">
        <f t="shared" si="1"/>
        <v>7</v>
      </c>
      <c r="E29" s="25" t="str">
        <f t="shared" si="2"/>
        <v>7-101</v>
      </c>
      <c r="F29" s="7" t="s">
        <v>24</v>
      </c>
      <c r="G29" s="7" t="s">
        <v>28</v>
      </c>
      <c r="H29" s="7">
        <v>293.69</v>
      </c>
      <c r="I29" s="7">
        <v>293.69</v>
      </c>
      <c r="J29" s="7"/>
      <c r="K29" s="7">
        <v>194.67</v>
      </c>
      <c r="L29" s="7">
        <v>99.02</v>
      </c>
      <c r="M29" s="7" t="s">
        <v>26</v>
      </c>
      <c r="N29" s="7" t="s">
        <v>27</v>
      </c>
      <c r="O29" s="7">
        <v>32200</v>
      </c>
      <c r="P29" s="7">
        <v>9456818</v>
      </c>
      <c r="Q29" s="40">
        <v>28224.001498178353</v>
      </c>
      <c r="R29" s="41">
        <v>32200</v>
      </c>
      <c r="S29" s="41">
        <v>9456818</v>
      </c>
      <c r="T29" s="39">
        <f t="shared" si="0"/>
        <v>0</v>
      </c>
      <c r="U29" s="22" t="str">
        <f>VLOOKUP(E29,'[1]销售台账'!$D$4:$M$107,10,0)</f>
        <v>合同</v>
      </c>
      <c r="V29" s="22">
        <f>VLOOKUP(E29,'[1]销售台账'!$D:$K,8,0)</f>
        <v>32200</v>
      </c>
      <c r="W29" s="22">
        <f t="shared" si="3"/>
        <v>0</v>
      </c>
    </row>
    <row r="30" spans="1:23" ht="18" customHeight="1">
      <c r="A30" s="25" t="s">
        <v>35</v>
      </c>
      <c r="B30" s="7" t="s">
        <v>23</v>
      </c>
      <c r="C30" s="25">
        <v>102</v>
      </c>
      <c r="D30" s="25" t="str">
        <f t="shared" si="1"/>
        <v>7</v>
      </c>
      <c r="E30" s="25" t="str">
        <f t="shared" si="2"/>
        <v>7-102</v>
      </c>
      <c r="F30" s="7" t="s">
        <v>24</v>
      </c>
      <c r="G30" s="7" t="s">
        <v>28</v>
      </c>
      <c r="H30" s="7">
        <v>293.36</v>
      </c>
      <c r="I30" s="7">
        <v>293.36</v>
      </c>
      <c r="J30" s="7"/>
      <c r="K30" s="7">
        <v>194.62</v>
      </c>
      <c r="L30" s="7">
        <v>98.74</v>
      </c>
      <c r="M30" s="7" t="s">
        <v>26</v>
      </c>
      <c r="N30" s="7" t="s">
        <v>27</v>
      </c>
      <c r="O30" s="7">
        <v>32100</v>
      </c>
      <c r="P30" s="7">
        <v>9416856</v>
      </c>
      <c r="Q30" s="40">
        <v>28419.999318243794</v>
      </c>
      <c r="R30" s="41">
        <v>32100</v>
      </c>
      <c r="S30" s="41">
        <v>9416856</v>
      </c>
      <c r="T30" s="39">
        <f t="shared" si="0"/>
        <v>0</v>
      </c>
      <c r="U30" s="22" t="str">
        <f>VLOOKUP(E30,'[1]销售台账'!$D$4:$M$107,10,0)</f>
        <v>合同</v>
      </c>
      <c r="V30" s="22">
        <f>VLOOKUP(E30,'[1]销售台账'!$D:$K,8,0)</f>
        <v>32100</v>
      </c>
      <c r="W30" s="22">
        <f t="shared" si="3"/>
        <v>0</v>
      </c>
    </row>
    <row r="31" spans="1:23" ht="18" customHeight="1">
      <c r="A31" s="25" t="s">
        <v>35</v>
      </c>
      <c r="B31" s="7" t="s">
        <v>23</v>
      </c>
      <c r="C31" s="25">
        <v>103</v>
      </c>
      <c r="D31" s="25" t="str">
        <f t="shared" si="1"/>
        <v>7</v>
      </c>
      <c r="E31" s="25" t="str">
        <f t="shared" si="2"/>
        <v>7-103</v>
      </c>
      <c r="F31" s="7" t="s">
        <v>24</v>
      </c>
      <c r="G31" s="7" t="s">
        <v>29</v>
      </c>
      <c r="H31" s="7">
        <v>234.9</v>
      </c>
      <c r="I31" s="7">
        <v>234.9</v>
      </c>
      <c r="J31" s="7"/>
      <c r="K31" s="7">
        <v>161.29</v>
      </c>
      <c r="L31" s="7">
        <v>73.61</v>
      </c>
      <c r="M31" s="7" t="s">
        <v>26</v>
      </c>
      <c r="N31" s="7" t="s">
        <v>27</v>
      </c>
      <c r="O31" s="7">
        <v>35300</v>
      </c>
      <c r="P31" s="7">
        <v>8291970</v>
      </c>
      <c r="Q31" s="40">
        <v>31164.001702852278</v>
      </c>
      <c r="R31" s="41">
        <v>35300</v>
      </c>
      <c r="S31" s="41">
        <v>8291970</v>
      </c>
      <c r="T31" s="39">
        <f t="shared" si="0"/>
        <v>0</v>
      </c>
      <c r="U31" s="22" t="str">
        <f>VLOOKUP(E31,'[1]销售台账'!$D$4:$M$107,10,0)</f>
        <v>合同</v>
      </c>
      <c r="V31" s="22">
        <f>VLOOKUP(E31,'[1]销售台账'!$D:$K,8,0)</f>
        <v>35300</v>
      </c>
      <c r="W31" s="22">
        <f t="shared" si="3"/>
        <v>0</v>
      </c>
    </row>
    <row r="32" spans="1:23" ht="18" customHeight="1">
      <c r="A32" s="25" t="s">
        <v>35</v>
      </c>
      <c r="B32" s="7" t="s">
        <v>23</v>
      </c>
      <c r="C32" s="25">
        <v>104</v>
      </c>
      <c r="D32" s="25" t="str">
        <f t="shared" si="1"/>
        <v>7</v>
      </c>
      <c r="E32" s="25" t="str">
        <f t="shared" si="2"/>
        <v>7-104</v>
      </c>
      <c r="F32" s="7" t="s">
        <v>24</v>
      </c>
      <c r="G32" s="7" t="s">
        <v>25</v>
      </c>
      <c r="H32" s="7">
        <v>174.57</v>
      </c>
      <c r="I32" s="7">
        <v>174.57</v>
      </c>
      <c r="J32" s="7"/>
      <c r="K32" s="7">
        <v>94.63</v>
      </c>
      <c r="L32" s="7">
        <v>79.94</v>
      </c>
      <c r="M32" s="7" t="s">
        <v>26</v>
      </c>
      <c r="N32" s="7" t="s">
        <v>27</v>
      </c>
      <c r="O32" s="7">
        <v>36600</v>
      </c>
      <c r="P32" s="7">
        <v>6389262</v>
      </c>
      <c r="Q32" s="40">
        <v>33908.00252047889</v>
      </c>
      <c r="R32" s="41">
        <v>36600</v>
      </c>
      <c r="S32" s="41">
        <v>6389262</v>
      </c>
      <c r="T32" s="39">
        <f t="shared" si="0"/>
        <v>0</v>
      </c>
      <c r="U32" s="22" t="str">
        <f>VLOOKUP(E32,'[1]销售台账'!$D$4:$M$107,10,0)</f>
        <v>合同</v>
      </c>
      <c r="V32" s="22">
        <f>VLOOKUP(E32,'[1]销售台账'!$D:$K,8,0)</f>
        <v>36600</v>
      </c>
      <c r="W32" s="22">
        <f t="shared" si="3"/>
        <v>0</v>
      </c>
    </row>
    <row r="33" spans="1:23" ht="18" customHeight="1">
      <c r="A33" s="25" t="s">
        <v>36</v>
      </c>
      <c r="B33" s="7" t="s">
        <v>23</v>
      </c>
      <c r="C33" s="25">
        <v>101</v>
      </c>
      <c r="D33" s="25" t="str">
        <f t="shared" si="1"/>
        <v>8</v>
      </c>
      <c r="E33" s="25" t="str">
        <f t="shared" si="2"/>
        <v>8-101</v>
      </c>
      <c r="F33" s="7" t="s">
        <v>24</v>
      </c>
      <c r="G33" s="7" t="s">
        <v>25</v>
      </c>
      <c r="H33" s="7">
        <v>87.56</v>
      </c>
      <c r="I33" s="7">
        <v>87.56</v>
      </c>
      <c r="J33" s="7"/>
      <c r="K33" s="7">
        <v>87.56</v>
      </c>
      <c r="L33" s="7">
        <v>0</v>
      </c>
      <c r="M33" s="7" t="s">
        <v>26</v>
      </c>
      <c r="N33" s="7" t="s">
        <v>30</v>
      </c>
      <c r="O33" s="7">
        <v>52200</v>
      </c>
      <c r="P33" s="7">
        <v>4570032</v>
      </c>
      <c r="Q33" s="7"/>
      <c r="R33" s="41">
        <v>52200</v>
      </c>
      <c r="S33" s="41">
        <v>4570032</v>
      </c>
      <c r="T33" s="39">
        <f t="shared" si="0"/>
        <v>0</v>
      </c>
      <c r="U33" s="22" t="str">
        <f>VLOOKUP(E33,'[1]销售台账'!$D$4:$M$107,10,0)</f>
        <v>合同</v>
      </c>
      <c r="V33" s="22">
        <f>VLOOKUP(E33,'[1]销售台账'!$D:$K,8,0)</f>
        <v>52200</v>
      </c>
      <c r="W33" s="22">
        <f t="shared" si="3"/>
        <v>0</v>
      </c>
    </row>
    <row r="34" spans="1:23" ht="18" customHeight="1">
      <c r="A34" s="25" t="s">
        <v>36</v>
      </c>
      <c r="B34" s="7" t="s">
        <v>23</v>
      </c>
      <c r="C34" s="25">
        <v>102</v>
      </c>
      <c r="D34" s="25" t="str">
        <f t="shared" si="1"/>
        <v>8</v>
      </c>
      <c r="E34" s="25" t="str">
        <f t="shared" si="2"/>
        <v>8-102</v>
      </c>
      <c r="F34" s="7" t="s">
        <v>24</v>
      </c>
      <c r="G34" s="7" t="s">
        <v>25</v>
      </c>
      <c r="H34" s="7">
        <v>87.56</v>
      </c>
      <c r="I34" s="7">
        <v>87.56</v>
      </c>
      <c r="J34" s="7"/>
      <c r="K34" s="7">
        <v>87.56</v>
      </c>
      <c r="L34" s="7">
        <v>0</v>
      </c>
      <c r="M34" s="7" t="s">
        <v>26</v>
      </c>
      <c r="N34" s="7" t="s">
        <v>30</v>
      </c>
      <c r="O34" s="7">
        <v>51700</v>
      </c>
      <c r="P34" s="7">
        <v>4526852</v>
      </c>
      <c r="Q34" s="7"/>
      <c r="R34" s="41">
        <v>51700</v>
      </c>
      <c r="S34" s="41">
        <v>4526852</v>
      </c>
      <c r="T34" s="39">
        <f t="shared" si="0"/>
        <v>0</v>
      </c>
      <c r="U34" s="22" t="str">
        <f>VLOOKUP(E34,'[1]销售台账'!$D$4:$M$107,10,0)</f>
        <v>未售</v>
      </c>
      <c r="V34" s="22">
        <f>VLOOKUP(E34,'[1]销售台账'!$D:$K,8,0)</f>
        <v>51700</v>
      </c>
      <c r="W34" s="22">
        <f t="shared" si="3"/>
        <v>0</v>
      </c>
    </row>
    <row r="35" spans="1:23" ht="18" customHeight="1">
      <c r="A35" s="25" t="s">
        <v>36</v>
      </c>
      <c r="B35" s="7" t="s">
        <v>23</v>
      </c>
      <c r="C35" s="25">
        <v>103</v>
      </c>
      <c r="D35" s="25" t="str">
        <f t="shared" si="1"/>
        <v>8</v>
      </c>
      <c r="E35" s="25" t="str">
        <f t="shared" si="2"/>
        <v>8-103</v>
      </c>
      <c r="F35" s="7" t="s">
        <v>24</v>
      </c>
      <c r="G35" s="7" t="s">
        <v>37</v>
      </c>
      <c r="H35" s="7">
        <v>168.06</v>
      </c>
      <c r="I35" s="7">
        <v>168.06</v>
      </c>
      <c r="J35" s="7"/>
      <c r="K35" s="7">
        <v>168.06</v>
      </c>
      <c r="L35" s="7">
        <v>0</v>
      </c>
      <c r="M35" s="7" t="s">
        <v>26</v>
      </c>
      <c r="N35" s="7" t="s">
        <v>27</v>
      </c>
      <c r="O35" s="7">
        <v>40100</v>
      </c>
      <c r="P35" s="7">
        <v>6739206</v>
      </c>
      <c r="Q35" s="40">
        <v>37338.00428418422</v>
      </c>
      <c r="R35" s="41">
        <v>40100</v>
      </c>
      <c r="S35" s="41">
        <v>6739206</v>
      </c>
      <c r="T35" s="39">
        <f t="shared" si="0"/>
        <v>0</v>
      </c>
      <c r="U35" s="22" t="str">
        <f>VLOOKUP(E35,'[1]销售台账'!$D$4:$M$107,10,0)</f>
        <v>合同</v>
      </c>
      <c r="V35" s="22">
        <f>VLOOKUP(E35,'[1]销售台账'!$D:$K,8,0)</f>
        <v>40100</v>
      </c>
      <c r="W35" s="22">
        <f t="shared" si="3"/>
        <v>0</v>
      </c>
    </row>
    <row r="36" spans="1:23" ht="18" customHeight="1">
      <c r="A36" s="25" t="s">
        <v>36</v>
      </c>
      <c r="B36" s="7" t="s">
        <v>23</v>
      </c>
      <c r="C36" s="25">
        <v>104</v>
      </c>
      <c r="D36" s="25" t="str">
        <f t="shared" si="1"/>
        <v>8</v>
      </c>
      <c r="E36" s="25" t="str">
        <f t="shared" si="2"/>
        <v>8-104</v>
      </c>
      <c r="F36" s="7" t="s">
        <v>24</v>
      </c>
      <c r="G36" s="7" t="s">
        <v>37</v>
      </c>
      <c r="H36" s="7">
        <v>168.06</v>
      </c>
      <c r="I36" s="7">
        <v>168.06</v>
      </c>
      <c r="J36" s="7"/>
      <c r="K36" s="7">
        <v>168.06</v>
      </c>
      <c r="L36" s="7">
        <v>0</v>
      </c>
      <c r="M36" s="7" t="s">
        <v>26</v>
      </c>
      <c r="N36" s="7" t="s">
        <v>27</v>
      </c>
      <c r="O36" s="7">
        <v>39900</v>
      </c>
      <c r="P36" s="7">
        <v>6705594</v>
      </c>
      <c r="Q36" s="40">
        <v>37521.004403189334</v>
      </c>
      <c r="R36" s="41">
        <v>39900</v>
      </c>
      <c r="S36" s="41">
        <v>6705594</v>
      </c>
      <c r="T36" s="39">
        <f t="shared" si="0"/>
        <v>0</v>
      </c>
      <c r="U36" s="22" t="str">
        <f>VLOOKUP(E36,'[1]销售台账'!$D$4:$M$107,10,0)</f>
        <v>合同</v>
      </c>
      <c r="V36" s="22">
        <f>VLOOKUP(E36,'[1]销售台账'!$D:$K,8,0)</f>
        <v>39900</v>
      </c>
      <c r="W36" s="22">
        <f t="shared" si="3"/>
        <v>0</v>
      </c>
    </row>
    <row r="37" spans="1:23" ht="18" customHeight="1">
      <c r="A37" s="25" t="s">
        <v>36</v>
      </c>
      <c r="B37" s="7" t="s">
        <v>23</v>
      </c>
      <c r="C37" s="25">
        <v>105</v>
      </c>
      <c r="D37" s="25" t="str">
        <f t="shared" si="1"/>
        <v>8</v>
      </c>
      <c r="E37" s="25" t="str">
        <f t="shared" si="2"/>
        <v>8-105</v>
      </c>
      <c r="F37" s="7" t="s">
        <v>24</v>
      </c>
      <c r="G37" s="7" t="s">
        <v>37</v>
      </c>
      <c r="H37" s="7">
        <v>168.06</v>
      </c>
      <c r="I37" s="7">
        <v>168.06</v>
      </c>
      <c r="J37" s="7"/>
      <c r="K37" s="7">
        <v>168.06</v>
      </c>
      <c r="L37" s="7">
        <v>0</v>
      </c>
      <c r="M37" s="7" t="s">
        <v>26</v>
      </c>
      <c r="N37" s="7" t="s">
        <v>27</v>
      </c>
      <c r="O37" s="7">
        <v>39700</v>
      </c>
      <c r="P37" s="7">
        <v>6671982</v>
      </c>
      <c r="Q37" s="40">
        <v>35815.00059502559</v>
      </c>
      <c r="R37" s="41">
        <v>39700</v>
      </c>
      <c r="S37" s="41">
        <v>6671982</v>
      </c>
      <c r="T37" s="39">
        <f t="shared" si="0"/>
        <v>0</v>
      </c>
      <c r="U37" s="22" t="str">
        <f>VLOOKUP(E37,'[1]销售台账'!$D$4:$M$107,10,0)</f>
        <v>合同</v>
      </c>
      <c r="V37" s="22">
        <f>VLOOKUP(E37,'[1]销售台账'!$D:$K,8,0)</f>
        <v>39700</v>
      </c>
      <c r="W37" s="22">
        <f t="shared" si="3"/>
        <v>0</v>
      </c>
    </row>
    <row r="38" spans="1:23" ht="18" customHeight="1">
      <c r="A38" s="25" t="s">
        <v>36</v>
      </c>
      <c r="B38" s="7" t="s">
        <v>23</v>
      </c>
      <c r="C38" s="25">
        <v>106</v>
      </c>
      <c r="D38" s="25" t="str">
        <f t="shared" si="1"/>
        <v>8</v>
      </c>
      <c r="E38" s="25" t="str">
        <f t="shared" si="2"/>
        <v>8-106</v>
      </c>
      <c r="F38" s="7" t="s">
        <v>24</v>
      </c>
      <c r="G38" s="7" t="s">
        <v>25</v>
      </c>
      <c r="H38" s="7">
        <v>87.56</v>
      </c>
      <c r="I38" s="7">
        <v>87.56</v>
      </c>
      <c r="J38" s="7"/>
      <c r="K38" s="7">
        <v>87.56</v>
      </c>
      <c r="L38" s="7">
        <v>0</v>
      </c>
      <c r="M38" s="7" t="s">
        <v>26</v>
      </c>
      <c r="N38" s="7" t="s">
        <v>27</v>
      </c>
      <c r="O38" s="7">
        <v>47000</v>
      </c>
      <c r="P38" s="7">
        <v>4115320</v>
      </c>
      <c r="Q38" s="40">
        <v>38219.99771585198</v>
      </c>
      <c r="R38" s="41">
        <v>47000</v>
      </c>
      <c r="S38" s="41">
        <v>4115320</v>
      </c>
      <c r="T38" s="39">
        <f aca="true" t="shared" si="4" ref="T38:T69">R38/O38-100%</f>
        <v>0</v>
      </c>
      <c r="U38" s="22" t="str">
        <f>VLOOKUP(E38,'[1]销售台账'!$D$4:$M$107,10,0)</f>
        <v>合同</v>
      </c>
      <c r="V38" s="22">
        <f>VLOOKUP(E38,'[1]销售台账'!$D:$K,8,0)</f>
        <v>47000</v>
      </c>
      <c r="W38" s="22">
        <f t="shared" si="3"/>
        <v>0</v>
      </c>
    </row>
    <row r="39" spans="1:23" ht="18" customHeight="1">
      <c r="A39" s="25" t="s">
        <v>38</v>
      </c>
      <c r="B39" s="7" t="s">
        <v>23</v>
      </c>
      <c r="C39" s="25">
        <v>101</v>
      </c>
      <c r="D39" s="25" t="str">
        <f t="shared" si="1"/>
        <v>9</v>
      </c>
      <c r="E39" s="25" t="str">
        <f t="shared" si="2"/>
        <v>9-101</v>
      </c>
      <c r="F39" s="7" t="s">
        <v>24</v>
      </c>
      <c r="G39" s="7" t="s">
        <v>37</v>
      </c>
      <c r="H39" s="7">
        <v>173.92</v>
      </c>
      <c r="I39" s="7">
        <v>173.92</v>
      </c>
      <c r="J39" s="7"/>
      <c r="K39" s="7">
        <v>173.92</v>
      </c>
      <c r="L39" s="7">
        <v>0</v>
      </c>
      <c r="M39" s="7" t="s">
        <v>26</v>
      </c>
      <c r="N39" s="7" t="s">
        <v>27</v>
      </c>
      <c r="O39" s="7">
        <v>41100</v>
      </c>
      <c r="P39" s="7">
        <v>7148112</v>
      </c>
      <c r="Q39" s="40">
        <v>38318.002529898804</v>
      </c>
      <c r="R39" s="41">
        <v>41100</v>
      </c>
      <c r="S39" s="41">
        <v>7148112</v>
      </c>
      <c r="T39" s="39">
        <f t="shared" si="4"/>
        <v>0</v>
      </c>
      <c r="U39" s="22" t="str">
        <f>VLOOKUP(E39,'[1]销售台账'!$D$4:$M$107,10,0)</f>
        <v>合同</v>
      </c>
      <c r="V39" s="22">
        <f>VLOOKUP(E39,'[1]销售台账'!$D:$K,8,0)</f>
        <v>41100</v>
      </c>
      <c r="W39" s="22">
        <f t="shared" si="3"/>
        <v>0</v>
      </c>
    </row>
    <row r="40" spans="1:23" ht="18" customHeight="1">
      <c r="A40" s="25" t="s">
        <v>38</v>
      </c>
      <c r="B40" s="7" t="s">
        <v>23</v>
      </c>
      <c r="C40" s="25">
        <v>102</v>
      </c>
      <c r="D40" s="25" t="str">
        <f t="shared" si="1"/>
        <v>9</v>
      </c>
      <c r="E40" s="25" t="str">
        <f t="shared" si="2"/>
        <v>9-102</v>
      </c>
      <c r="F40" s="7" t="s">
        <v>24</v>
      </c>
      <c r="G40" s="7" t="s">
        <v>37</v>
      </c>
      <c r="H40" s="7">
        <v>173.92</v>
      </c>
      <c r="I40" s="7">
        <v>173.92</v>
      </c>
      <c r="J40" s="7"/>
      <c r="K40" s="7">
        <v>173.92</v>
      </c>
      <c r="L40" s="7">
        <v>0</v>
      </c>
      <c r="M40" s="7" t="s">
        <v>26</v>
      </c>
      <c r="N40" s="7" t="s">
        <v>27</v>
      </c>
      <c r="O40" s="7">
        <v>40700</v>
      </c>
      <c r="P40" s="7">
        <v>7078544</v>
      </c>
      <c r="Q40" s="40">
        <v>36765.001149954005</v>
      </c>
      <c r="R40" s="41">
        <v>40700</v>
      </c>
      <c r="S40" s="41">
        <v>7078544</v>
      </c>
      <c r="T40" s="39">
        <f t="shared" si="4"/>
        <v>0</v>
      </c>
      <c r="U40" s="22" t="str">
        <f>VLOOKUP(E40,'[1]销售台账'!$D$4:$M$107,10,0)</f>
        <v>合同</v>
      </c>
      <c r="V40" s="22">
        <f>VLOOKUP(E40,'[1]销售台账'!$D:$K,8,0)</f>
        <v>40700</v>
      </c>
      <c r="W40" s="22">
        <f t="shared" si="3"/>
        <v>0</v>
      </c>
    </row>
    <row r="41" spans="1:23" ht="18" customHeight="1">
      <c r="A41" s="25" t="s">
        <v>38</v>
      </c>
      <c r="B41" s="7" t="s">
        <v>23</v>
      </c>
      <c r="C41" s="25">
        <v>103</v>
      </c>
      <c r="D41" s="25" t="str">
        <f t="shared" si="1"/>
        <v>9</v>
      </c>
      <c r="E41" s="25" t="str">
        <f t="shared" si="2"/>
        <v>9-103</v>
      </c>
      <c r="F41" s="7" t="s">
        <v>24</v>
      </c>
      <c r="G41" s="7" t="s">
        <v>37</v>
      </c>
      <c r="H41" s="7">
        <v>170.42</v>
      </c>
      <c r="I41" s="7">
        <v>170.42</v>
      </c>
      <c r="J41" s="7"/>
      <c r="K41" s="7">
        <v>170.42</v>
      </c>
      <c r="L41" s="7">
        <v>0</v>
      </c>
      <c r="M41" s="7" t="s">
        <v>26</v>
      </c>
      <c r="N41" s="7" t="s">
        <v>27</v>
      </c>
      <c r="O41" s="7">
        <v>40400</v>
      </c>
      <c r="P41" s="7">
        <v>6884968</v>
      </c>
      <c r="Q41" s="40">
        <v>36480.002347142356</v>
      </c>
      <c r="R41" s="41">
        <v>40400</v>
      </c>
      <c r="S41" s="41">
        <v>6884968</v>
      </c>
      <c r="T41" s="39">
        <f t="shared" si="4"/>
        <v>0</v>
      </c>
      <c r="U41" s="22" t="str">
        <f>VLOOKUP(E41,'[1]销售台账'!$D$4:$M$107,10,0)</f>
        <v>合同</v>
      </c>
      <c r="V41" s="22">
        <f>VLOOKUP(E41,'[1]销售台账'!$D:$K,8,0)</f>
        <v>40400</v>
      </c>
      <c r="W41" s="22">
        <f t="shared" si="3"/>
        <v>0</v>
      </c>
    </row>
    <row r="42" spans="1:23" ht="18" customHeight="1">
      <c r="A42" s="25" t="s">
        <v>38</v>
      </c>
      <c r="B42" s="7" t="s">
        <v>23</v>
      </c>
      <c r="C42" s="25">
        <v>104</v>
      </c>
      <c r="D42" s="25" t="str">
        <f t="shared" si="1"/>
        <v>9</v>
      </c>
      <c r="E42" s="25" t="str">
        <f t="shared" si="2"/>
        <v>9-104</v>
      </c>
      <c r="F42" s="7" t="s">
        <v>24</v>
      </c>
      <c r="G42" s="7" t="s">
        <v>37</v>
      </c>
      <c r="H42" s="7">
        <v>156.75</v>
      </c>
      <c r="I42" s="7">
        <v>156.75</v>
      </c>
      <c r="J42" s="7"/>
      <c r="K42" s="7">
        <v>156.75</v>
      </c>
      <c r="L42" s="7">
        <v>0</v>
      </c>
      <c r="M42" s="7" t="s">
        <v>26</v>
      </c>
      <c r="N42" s="7" t="s">
        <v>27</v>
      </c>
      <c r="O42" s="7">
        <v>40200</v>
      </c>
      <c r="P42" s="7">
        <v>6301350</v>
      </c>
      <c r="Q42" s="40">
        <v>37436</v>
      </c>
      <c r="R42" s="41">
        <v>40200</v>
      </c>
      <c r="S42" s="41">
        <v>6301350</v>
      </c>
      <c r="T42" s="39">
        <f t="shared" si="4"/>
        <v>0</v>
      </c>
      <c r="U42" s="22" t="str">
        <f>VLOOKUP(E42,'[1]销售台账'!$D$4:$M$107,10,0)</f>
        <v>合同</v>
      </c>
      <c r="V42" s="22">
        <f>VLOOKUP(E42,'[1]销售台账'!$D:$K,8,0)</f>
        <v>40200</v>
      </c>
      <c r="W42" s="22">
        <f t="shared" si="3"/>
        <v>0</v>
      </c>
    </row>
    <row r="43" spans="1:23" ht="18" customHeight="1">
      <c r="A43" s="25" t="s">
        <v>38</v>
      </c>
      <c r="B43" s="7" t="s">
        <v>23</v>
      </c>
      <c r="C43" s="25">
        <v>105</v>
      </c>
      <c r="D43" s="25" t="str">
        <f t="shared" si="1"/>
        <v>9</v>
      </c>
      <c r="E43" s="25" t="str">
        <f t="shared" si="2"/>
        <v>9-105</v>
      </c>
      <c r="F43" s="7" t="s">
        <v>24</v>
      </c>
      <c r="G43" s="7" t="s">
        <v>37</v>
      </c>
      <c r="H43" s="7">
        <v>156.75</v>
      </c>
      <c r="I43" s="7">
        <v>156.75</v>
      </c>
      <c r="J43" s="7"/>
      <c r="K43" s="7">
        <v>156.75</v>
      </c>
      <c r="L43" s="7">
        <v>0</v>
      </c>
      <c r="M43" s="7" t="s">
        <v>26</v>
      </c>
      <c r="N43" s="7" t="s">
        <v>27</v>
      </c>
      <c r="O43" s="7">
        <v>40200</v>
      </c>
      <c r="P43" s="7">
        <v>6301350</v>
      </c>
      <c r="Q43" s="40">
        <v>37054.00318979266</v>
      </c>
      <c r="R43" s="41">
        <v>40200</v>
      </c>
      <c r="S43" s="41">
        <v>6301350</v>
      </c>
      <c r="T43" s="39">
        <f t="shared" si="4"/>
        <v>0</v>
      </c>
      <c r="U43" s="22" t="str">
        <f>VLOOKUP(E43,'[1]销售台账'!$D$4:$M$107,10,0)</f>
        <v>合同</v>
      </c>
      <c r="V43" s="22">
        <f>VLOOKUP(E43,'[1]销售台账'!$D:$K,8,0)</f>
        <v>40200</v>
      </c>
      <c r="W43" s="22">
        <f t="shared" si="3"/>
        <v>0</v>
      </c>
    </row>
    <row r="44" spans="1:23" ht="18" customHeight="1">
      <c r="A44" s="25" t="s">
        <v>38</v>
      </c>
      <c r="B44" s="7" t="s">
        <v>23</v>
      </c>
      <c r="C44" s="25">
        <v>106</v>
      </c>
      <c r="D44" s="25" t="str">
        <f t="shared" si="1"/>
        <v>9</v>
      </c>
      <c r="E44" s="25" t="str">
        <f t="shared" si="2"/>
        <v>9-106</v>
      </c>
      <c r="F44" s="7" t="s">
        <v>24</v>
      </c>
      <c r="G44" s="7" t="s">
        <v>25</v>
      </c>
      <c r="H44" s="7">
        <v>87.56</v>
      </c>
      <c r="I44" s="7">
        <v>87.56</v>
      </c>
      <c r="J44" s="7"/>
      <c r="K44" s="7">
        <v>87.56</v>
      </c>
      <c r="L44" s="7">
        <v>0</v>
      </c>
      <c r="M44" s="7" t="s">
        <v>26</v>
      </c>
      <c r="N44" s="7" t="s">
        <v>27</v>
      </c>
      <c r="O44" s="7">
        <v>52200</v>
      </c>
      <c r="P44" s="7">
        <v>4570632</v>
      </c>
      <c r="Q44" s="40">
        <v>47187.99680219278</v>
      </c>
      <c r="R44" s="41">
        <v>52200</v>
      </c>
      <c r="S44" s="41">
        <v>4570632</v>
      </c>
      <c r="T44" s="39">
        <f t="shared" si="4"/>
        <v>0</v>
      </c>
      <c r="U44" s="22" t="str">
        <f>VLOOKUP(E44,'[1]销售台账'!$D$4:$M$107,10,0)</f>
        <v>未售</v>
      </c>
      <c r="V44" s="22">
        <f>VLOOKUP(E44,'[1]销售台账'!$D:$K,8,0)</f>
        <v>52200</v>
      </c>
      <c r="W44" s="22">
        <f t="shared" si="3"/>
        <v>0</v>
      </c>
    </row>
    <row r="45" spans="1:23" ht="18" customHeight="1">
      <c r="A45" s="25" t="s">
        <v>39</v>
      </c>
      <c r="B45" s="7" t="s">
        <v>23</v>
      </c>
      <c r="C45" s="25">
        <v>101</v>
      </c>
      <c r="D45" s="25" t="str">
        <f>MID(A45,4,2)</f>
        <v>10</v>
      </c>
      <c r="E45" s="25" t="str">
        <f t="shared" si="2"/>
        <v>10-101</v>
      </c>
      <c r="F45" s="7" t="s">
        <v>24</v>
      </c>
      <c r="G45" s="7" t="s">
        <v>25</v>
      </c>
      <c r="H45" s="7">
        <v>174.77</v>
      </c>
      <c r="I45" s="7">
        <v>174.77</v>
      </c>
      <c r="J45" s="7"/>
      <c r="K45" s="7">
        <v>94.59</v>
      </c>
      <c r="L45" s="7">
        <v>80.18</v>
      </c>
      <c r="M45" s="7" t="s">
        <v>26</v>
      </c>
      <c r="N45" s="7" t="s">
        <v>27</v>
      </c>
      <c r="O45" s="7">
        <v>37000</v>
      </c>
      <c r="P45" s="7">
        <v>6466490</v>
      </c>
      <c r="Q45" s="40">
        <v>33950.002860902896</v>
      </c>
      <c r="R45" s="41">
        <v>37000</v>
      </c>
      <c r="S45" s="41">
        <v>6466490</v>
      </c>
      <c r="T45" s="39">
        <f t="shared" si="4"/>
        <v>0</v>
      </c>
      <c r="U45" s="22" t="str">
        <f>VLOOKUP(E45,'[1]销售台账'!$D$4:$M$107,10,0)</f>
        <v>合同</v>
      </c>
      <c r="V45" s="22">
        <f>VLOOKUP(E45,'[1]销售台账'!$D:$K,8,0)</f>
        <v>37000</v>
      </c>
      <c r="W45" s="22">
        <f t="shared" si="3"/>
        <v>0</v>
      </c>
    </row>
    <row r="46" spans="1:23" ht="18" customHeight="1">
      <c r="A46" s="25" t="s">
        <v>39</v>
      </c>
      <c r="B46" s="7" t="s">
        <v>23</v>
      </c>
      <c r="C46" s="25">
        <v>102</v>
      </c>
      <c r="D46" s="25" t="str">
        <f aca="true" t="shared" si="5" ref="D46:D109">MID(A46,4,2)</f>
        <v>10</v>
      </c>
      <c r="E46" s="25" t="str">
        <f t="shared" si="2"/>
        <v>10-102</v>
      </c>
      <c r="F46" s="7" t="s">
        <v>24</v>
      </c>
      <c r="G46" s="7" t="s">
        <v>29</v>
      </c>
      <c r="H46" s="7">
        <v>234.9</v>
      </c>
      <c r="I46" s="7">
        <v>234.9</v>
      </c>
      <c r="J46" s="7"/>
      <c r="K46" s="7">
        <v>161.29</v>
      </c>
      <c r="L46" s="7">
        <v>73.61</v>
      </c>
      <c r="M46" s="7" t="s">
        <v>26</v>
      </c>
      <c r="N46" s="7" t="s">
        <v>27</v>
      </c>
      <c r="O46" s="7">
        <v>34000</v>
      </c>
      <c r="P46" s="7">
        <v>7986600</v>
      </c>
      <c r="Q46" s="40">
        <v>31289.910600255425</v>
      </c>
      <c r="R46" s="41">
        <v>34000</v>
      </c>
      <c r="S46" s="41">
        <v>7986600</v>
      </c>
      <c r="T46" s="39">
        <f t="shared" si="4"/>
        <v>0</v>
      </c>
      <c r="U46" s="22" t="str">
        <f>VLOOKUP(E46,'[1]销售台账'!$D$4:$M$107,10,0)</f>
        <v>合同</v>
      </c>
      <c r="V46" s="22">
        <f>VLOOKUP(E46,'[1]销售台账'!$D:$K,8,0)</f>
        <v>34000</v>
      </c>
      <c r="W46" s="22">
        <f t="shared" si="3"/>
        <v>0</v>
      </c>
    </row>
    <row r="47" spans="1:23" ht="18" customHeight="1">
      <c r="A47" s="25" t="s">
        <v>39</v>
      </c>
      <c r="B47" s="7" t="s">
        <v>23</v>
      </c>
      <c r="C47" s="25">
        <v>103</v>
      </c>
      <c r="D47" s="25" t="str">
        <f t="shared" si="5"/>
        <v>10</v>
      </c>
      <c r="E47" s="25" t="str">
        <f t="shared" si="2"/>
        <v>10-103</v>
      </c>
      <c r="F47" s="7" t="s">
        <v>24</v>
      </c>
      <c r="G47" s="7" t="s">
        <v>29</v>
      </c>
      <c r="H47" s="7">
        <v>234.9</v>
      </c>
      <c r="I47" s="7">
        <v>234.9</v>
      </c>
      <c r="J47" s="7"/>
      <c r="K47" s="7">
        <v>161.29</v>
      </c>
      <c r="L47" s="7">
        <v>73.61</v>
      </c>
      <c r="M47" s="7" t="s">
        <v>26</v>
      </c>
      <c r="N47" s="7" t="s">
        <v>27</v>
      </c>
      <c r="O47" s="7">
        <v>34100</v>
      </c>
      <c r="P47" s="7">
        <v>8010090</v>
      </c>
      <c r="Q47" s="40">
        <v>30495.002128565346</v>
      </c>
      <c r="R47" s="41">
        <v>34100</v>
      </c>
      <c r="S47" s="41">
        <v>8010090</v>
      </c>
      <c r="T47" s="39">
        <f t="shared" si="4"/>
        <v>0</v>
      </c>
      <c r="U47" s="22" t="str">
        <f>VLOOKUP(E47,'[1]销售台账'!$D$4:$M$107,10,0)</f>
        <v>合同</v>
      </c>
      <c r="V47" s="22">
        <f>VLOOKUP(E47,'[1]销售台账'!$D:$K,8,0)</f>
        <v>34100</v>
      </c>
      <c r="W47" s="22">
        <f t="shared" si="3"/>
        <v>0</v>
      </c>
    </row>
    <row r="48" spans="1:23" ht="18" customHeight="1">
      <c r="A48" s="25" t="s">
        <v>39</v>
      </c>
      <c r="B48" s="7" t="s">
        <v>23</v>
      </c>
      <c r="C48" s="25">
        <v>104</v>
      </c>
      <c r="D48" s="25" t="str">
        <f t="shared" si="5"/>
        <v>10</v>
      </c>
      <c r="E48" s="25" t="str">
        <f t="shared" si="2"/>
        <v>10-104</v>
      </c>
      <c r="F48" s="7" t="s">
        <v>24</v>
      </c>
      <c r="G48" s="7" t="s">
        <v>28</v>
      </c>
      <c r="H48" s="7">
        <v>294.49</v>
      </c>
      <c r="I48" s="7">
        <v>294.49</v>
      </c>
      <c r="J48" s="7"/>
      <c r="K48" s="7">
        <v>195.75</v>
      </c>
      <c r="L48" s="7">
        <v>98.74</v>
      </c>
      <c r="M48" s="7" t="s">
        <v>26</v>
      </c>
      <c r="N48" s="7" t="s">
        <v>30</v>
      </c>
      <c r="O48" s="7">
        <v>34800</v>
      </c>
      <c r="P48" s="7">
        <v>10248252</v>
      </c>
      <c r="Q48" s="7"/>
      <c r="R48" s="41">
        <v>34800</v>
      </c>
      <c r="S48" s="41">
        <v>10248252</v>
      </c>
      <c r="T48" s="39">
        <f t="shared" si="4"/>
        <v>0</v>
      </c>
      <c r="U48" s="22" t="str">
        <f>VLOOKUP(E48,'[1]销售台账'!$D$4:$M$107,10,0)</f>
        <v>未售</v>
      </c>
      <c r="V48" s="22">
        <f>VLOOKUP(E48,'[1]销售台账'!$D:$K,8,0)</f>
        <v>34800</v>
      </c>
      <c r="W48" s="22">
        <f t="shared" si="3"/>
        <v>0</v>
      </c>
    </row>
    <row r="49" spans="1:23" ht="18" customHeight="1">
      <c r="A49" s="25" t="s">
        <v>39</v>
      </c>
      <c r="B49" s="7" t="s">
        <v>23</v>
      </c>
      <c r="C49" s="25">
        <v>105</v>
      </c>
      <c r="D49" s="25" t="str">
        <f t="shared" si="5"/>
        <v>10</v>
      </c>
      <c r="E49" s="25" t="str">
        <f t="shared" si="2"/>
        <v>10-105</v>
      </c>
      <c r="F49" s="7" t="s">
        <v>24</v>
      </c>
      <c r="G49" s="7" t="s">
        <v>28</v>
      </c>
      <c r="H49" s="7">
        <v>294.11</v>
      </c>
      <c r="I49" s="7">
        <v>294.11</v>
      </c>
      <c r="J49" s="7"/>
      <c r="K49" s="7">
        <v>195.37</v>
      </c>
      <c r="L49" s="7">
        <v>98.74</v>
      </c>
      <c r="M49" s="7" t="s">
        <v>26</v>
      </c>
      <c r="N49" s="7" t="s">
        <v>30</v>
      </c>
      <c r="O49" s="7">
        <v>35500</v>
      </c>
      <c r="P49" s="7">
        <v>10440905</v>
      </c>
      <c r="Q49" s="7"/>
      <c r="R49" s="41">
        <v>35500</v>
      </c>
      <c r="S49" s="41">
        <v>10440905</v>
      </c>
      <c r="T49" s="39">
        <f t="shared" si="4"/>
        <v>0</v>
      </c>
      <c r="U49" s="22" t="str">
        <f>VLOOKUP(E49,'[1]销售台账'!$D$4:$M$107,10,0)</f>
        <v>协议</v>
      </c>
      <c r="V49" s="22">
        <f>VLOOKUP(E49,'[1]销售台账'!$D:$K,8,0)</f>
        <v>35500</v>
      </c>
      <c r="W49" s="22">
        <f t="shared" si="3"/>
        <v>0</v>
      </c>
    </row>
    <row r="50" spans="1:23" ht="18" customHeight="1">
      <c r="A50" s="25" t="s">
        <v>39</v>
      </c>
      <c r="B50" s="7" t="s">
        <v>23</v>
      </c>
      <c r="C50" s="25">
        <v>106</v>
      </c>
      <c r="D50" s="25" t="str">
        <f t="shared" si="5"/>
        <v>10</v>
      </c>
      <c r="E50" s="25" t="str">
        <f t="shared" si="2"/>
        <v>10-106</v>
      </c>
      <c r="F50" s="7" t="s">
        <v>24</v>
      </c>
      <c r="G50" s="7" t="s">
        <v>29</v>
      </c>
      <c r="H50" s="7">
        <v>235.51</v>
      </c>
      <c r="I50" s="7">
        <v>235.51</v>
      </c>
      <c r="J50" s="7"/>
      <c r="K50" s="7">
        <v>161.9</v>
      </c>
      <c r="L50" s="7">
        <v>73.61</v>
      </c>
      <c r="M50" s="7" t="s">
        <v>26</v>
      </c>
      <c r="N50" s="7" t="s">
        <v>30</v>
      </c>
      <c r="O50" s="7">
        <v>36000</v>
      </c>
      <c r="P50" s="7">
        <v>8478360</v>
      </c>
      <c r="Q50" s="7"/>
      <c r="R50" s="41">
        <v>36000</v>
      </c>
      <c r="S50" s="41">
        <v>8478360</v>
      </c>
      <c r="T50" s="39">
        <f t="shared" si="4"/>
        <v>0</v>
      </c>
      <c r="U50" s="22" t="str">
        <f>VLOOKUP(E50,'[1]销售台账'!$D$4:$M$107,10,0)</f>
        <v>未售</v>
      </c>
      <c r="V50" s="22">
        <f>VLOOKUP(E50,'[1]销售台账'!$D:$K,8,0)</f>
        <v>36000</v>
      </c>
      <c r="W50" s="22">
        <f t="shared" si="3"/>
        <v>0</v>
      </c>
    </row>
    <row r="51" spans="1:23" ht="18" customHeight="1">
      <c r="A51" s="25" t="s">
        <v>40</v>
      </c>
      <c r="B51" s="7" t="s">
        <v>23</v>
      </c>
      <c r="C51" s="25">
        <v>101</v>
      </c>
      <c r="D51" s="25" t="str">
        <f t="shared" si="5"/>
        <v>11</v>
      </c>
      <c r="E51" s="25" t="str">
        <f t="shared" si="2"/>
        <v>11-101</v>
      </c>
      <c r="F51" s="7" t="s">
        <v>24</v>
      </c>
      <c r="G51" s="7" t="s">
        <v>28</v>
      </c>
      <c r="H51" s="7">
        <v>294.02</v>
      </c>
      <c r="I51" s="7">
        <v>294.02</v>
      </c>
      <c r="J51" s="7"/>
      <c r="K51" s="7">
        <v>195.37</v>
      </c>
      <c r="L51" s="7">
        <v>98.65</v>
      </c>
      <c r="M51" s="7" t="s">
        <v>26</v>
      </c>
      <c r="N51" s="7" t="s">
        <v>27</v>
      </c>
      <c r="O51" s="7">
        <v>38900</v>
      </c>
      <c r="P51" s="7">
        <v>11437378</v>
      </c>
      <c r="Q51" s="40">
        <v>34968</v>
      </c>
      <c r="R51" s="41">
        <v>38900</v>
      </c>
      <c r="S51" s="41">
        <v>11437378</v>
      </c>
      <c r="T51" s="39">
        <f t="shared" si="4"/>
        <v>0</v>
      </c>
      <c r="U51" s="22" t="str">
        <f>VLOOKUP(E51,'[1]销售台账'!$D$4:$M$107,10,0)</f>
        <v>合同</v>
      </c>
      <c r="V51" s="22">
        <f>VLOOKUP(E51,'[1]销售台账'!$D:$K,8,0)</f>
        <v>38900</v>
      </c>
      <c r="W51" s="22">
        <f t="shared" si="3"/>
        <v>0</v>
      </c>
    </row>
    <row r="52" spans="1:23" ht="18" customHeight="1">
      <c r="A52" s="25" t="s">
        <v>40</v>
      </c>
      <c r="B52" s="7" t="s">
        <v>23</v>
      </c>
      <c r="C52" s="25">
        <v>102</v>
      </c>
      <c r="D52" s="25" t="str">
        <f t="shared" si="5"/>
        <v>11</v>
      </c>
      <c r="E52" s="25" t="str">
        <f t="shared" si="2"/>
        <v>11-102</v>
      </c>
      <c r="F52" s="7" t="s">
        <v>24</v>
      </c>
      <c r="G52" s="7" t="s">
        <v>28</v>
      </c>
      <c r="H52" s="7">
        <v>294.02</v>
      </c>
      <c r="I52" s="7">
        <v>294.02</v>
      </c>
      <c r="J52" s="7"/>
      <c r="K52" s="7">
        <v>195.37</v>
      </c>
      <c r="L52" s="7">
        <v>98.65</v>
      </c>
      <c r="M52" s="7" t="s">
        <v>26</v>
      </c>
      <c r="N52" s="7" t="s">
        <v>27</v>
      </c>
      <c r="O52" s="7">
        <v>38700</v>
      </c>
      <c r="P52" s="7">
        <v>11378574</v>
      </c>
      <c r="Q52" s="40">
        <v>35150</v>
      </c>
      <c r="R52" s="41">
        <v>38700</v>
      </c>
      <c r="S52" s="41">
        <v>11378574</v>
      </c>
      <c r="T52" s="39">
        <f t="shared" si="4"/>
        <v>0</v>
      </c>
      <c r="U52" s="22" t="str">
        <f>VLOOKUP(E52,'[1]销售台账'!$D$4:$M$107,10,0)</f>
        <v>合同</v>
      </c>
      <c r="V52" s="22">
        <f>VLOOKUP(E52,'[1]销售台账'!$D:$K,8,0)</f>
        <v>38700</v>
      </c>
      <c r="W52" s="22">
        <f t="shared" si="3"/>
        <v>0</v>
      </c>
    </row>
    <row r="53" spans="1:23" ht="18" customHeight="1">
      <c r="A53" s="25" t="s">
        <v>41</v>
      </c>
      <c r="B53" s="7" t="s">
        <v>23</v>
      </c>
      <c r="C53" s="25">
        <v>101</v>
      </c>
      <c r="D53" s="25" t="str">
        <f t="shared" si="5"/>
        <v>12</v>
      </c>
      <c r="E53" s="25" t="str">
        <f t="shared" si="2"/>
        <v>12-101</v>
      </c>
      <c r="F53" s="7" t="s">
        <v>24</v>
      </c>
      <c r="G53" s="7" t="s">
        <v>25</v>
      </c>
      <c r="H53" s="7">
        <v>174.72</v>
      </c>
      <c r="I53" s="7">
        <v>174.72</v>
      </c>
      <c r="J53" s="7"/>
      <c r="K53" s="7">
        <v>94.42</v>
      </c>
      <c r="L53" s="7">
        <v>80.3</v>
      </c>
      <c r="M53" s="7" t="s">
        <v>26</v>
      </c>
      <c r="N53" s="7" t="s">
        <v>27</v>
      </c>
      <c r="O53" s="7">
        <v>37800</v>
      </c>
      <c r="P53" s="7">
        <v>6604416</v>
      </c>
      <c r="Q53" s="40">
        <v>33652.0032051282</v>
      </c>
      <c r="R53" s="41">
        <v>37800</v>
      </c>
      <c r="S53" s="41">
        <v>6604416</v>
      </c>
      <c r="T53" s="39">
        <f t="shared" si="4"/>
        <v>0</v>
      </c>
      <c r="U53" s="22" t="str">
        <f>VLOOKUP(E53,'[1]销售台账'!$D$4:$M$107,10,0)</f>
        <v>合同</v>
      </c>
      <c r="V53" s="22">
        <f>VLOOKUP(E53,'[1]销售台账'!$D:$K,8,0)</f>
        <v>37800</v>
      </c>
      <c r="W53" s="22">
        <f t="shared" si="3"/>
        <v>0</v>
      </c>
    </row>
    <row r="54" spans="1:23" ht="18" customHeight="1">
      <c r="A54" s="34" t="s">
        <v>41</v>
      </c>
      <c r="B54" s="35" t="s">
        <v>23</v>
      </c>
      <c r="C54" s="34">
        <v>102</v>
      </c>
      <c r="D54" s="25" t="str">
        <f t="shared" si="5"/>
        <v>12</v>
      </c>
      <c r="E54" s="25" t="str">
        <f t="shared" si="2"/>
        <v>12-102</v>
      </c>
      <c r="F54" s="7" t="s">
        <v>24</v>
      </c>
      <c r="G54" s="7" t="s">
        <v>28</v>
      </c>
      <c r="H54" s="7">
        <v>293.52</v>
      </c>
      <c r="I54" s="7">
        <v>293.52</v>
      </c>
      <c r="J54" s="7"/>
      <c r="K54" s="7">
        <v>194.62</v>
      </c>
      <c r="L54" s="7">
        <v>98.9</v>
      </c>
      <c r="M54" s="7" t="s">
        <v>26</v>
      </c>
      <c r="N54" s="7" t="s">
        <v>30</v>
      </c>
      <c r="O54" s="7">
        <v>35800</v>
      </c>
      <c r="P54" s="7">
        <v>10508016</v>
      </c>
      <c r="Q54" s="7"/>
      <c r="R54" s="41">
        <v>35800</v>
      </c>
      <c r="S54" s="41">
        <v>10508016</v>
      </c>
      <c r="T54" s="39">
        <f t="shared" si="4"/>
        <v>0</v>
      </c>
      <c r="U54" s="22" t="str">
        <f>VLOOKUP(E54,'[1]销售台账'!$D$4:$M$107,10,0)</f>
        <v>未售</v>
      </c>
      <c r="V54" s="22">
        <f>VLOOKUP(E54,'[1]销售台账'!$D:$K,8,0)</f>
        <v>35800</v>
      </c>
      <c r="W54" s="22">
        <f t="shared" si="3"/>
        <v>0</v>
      </c>
    </row>
    <row r="55" spans="1:23" ht="18" customHeight="1">
      <c r="A55" s="25" t="s">
        <v>42</v>
      </c>
      <c r="B55" s="7" t="s">
        <v>23</v>
      </c>
      <c r="C55" s="25">
        <v>101</v>
      </c>
      <c r="D55" s="25" t="str">
        <f t="shared" si="5"/>
        <v>13</v>
      </c>
      <c r="E55" s="25" t="str">
        <f t="shared" si="2"/>
        <v>13-101</v>
      </c>
      <c r="F55" s="7" t="s">
        <v>24</v>
      </c>
      <c r="G55" s="7" t="s">
        <v>28</v>
      </c>
      <c r="H55" s="7">
        <v>296.65</v>
      </c>
      <c r="I55" s="7">
        <v>296.65</v>
      </c>
      <c r="J55" s="7"/>
      <c r="K55" s="7">
        <v>197.75</v>
      </c>
      <c r="L55" s="7">
        <v>98.9</v>
      </c>
      <c r="M55" s="7" t="s">
        <v>26</v>
      </c>
      <c r="N55" s="7" t="s">
        <v>27</v>
      </c>
      <c r="O55" s="7">
        <v>35700</v>
      </c>
      <c r="P55" s="7">
        <v>10590405</v>
      </c>
      <c r="Q55" s="40">
        <v>32015.000842743975</v>
      </c>
      <c r="R55" s="41">
        <v>35700</v>
      </c>
      <c r="S55" s="41">
        <v>10590405</v>
      </c>
      <c r="T55" s="39">
        <f t="shared" si="4"/>
        <v>0</v>
      </c>
      <c r="U55" s="22" t="str">
        <f>VLOOKUP(E55,'[1]销售台账'!$D$4:$M$107,10,0)</f>
        <v>合同</v>
      </c>
      <c r="V55" s="22">
        <f>VLOOKUP(E55,'[1]销售台账'!$D:$K,8,0)</f>
        <v>35700</v>
      </c>
      <c r="W55" s="22">
        <f t="shared" si="3"/>
        <v>0</v>
      </c>
    </row>
    <row r="56" spans="1:23" ht="18" customHeight="1">
      <c r="A56" s="25" t="s">
        <v>42</v>
      </c>
      <c r="B56" s="7" t="s">
        <v>23</v>
      </c>
      <c r="C56" s="25">
        <v>102</v>
      </c>
      <c r="D56" s="25" t="str">
        <f t="shared" si="5"/>
        <v>13</v>
      </c>
      <c r="E56" s="25" t="str">
        <f t="shared" si="2"/>
        <v>13-102</v>
      </c>
      <c r="F56" s="7" t="s">
        <v>24</v>
      </c>
      <c r="G56" s="7" t="s">
        <v>25</v>
      </c>
      <c r="H56" s="7">
        <v>174.72</v>
      </c>
      <c r="I56" s="7">
        <v>174.72</v>
      </c>
      <c r="J56" s="7"/>
      <c r="K56" s="7">
        <v>94.42</v>
      </c>
      <c r="L56" s="7">
        <v>80.3</v>
      </c>
      <c r="M56" s="7" t="s">
        <v>26</v>
      </c>
      <c r="N56" s="7" t="s">
        <v>30</v>
      </c>
      <c r="O56" s="7">
        <v>38500</v>
      </c>
      <c r="P56" s="7">
        <v>6726720</v>
      </c>
      <c r="Q56" s="7"/>
      <c r="R56" s="41">
        <v>38500</v>
      </c>
      <c r="S56" s="41">
        <v>6726720</v>
      </c>
      <c r="T56" s="39">
        <f t="shared" si="4"/>
        <v>0</v>
      </c>
      <c r="U56" s="22" t="str">
        <f>VLOOKUP(E56,'[1]销售台账'!$D$4:$M$107,10,0)</f>
        <v>未售</v>
      </c>
      <c r="V56" s="22">
        <f>VLOOKUP(E56,'[1]销售台账'!$D:$K,8,0)</f>
        <v>38500</v>
      </c>
      <c r="W56" s="22">
        <f t="shared" si="3"/>
        <v>0</v>
      </c>
    </row>
    <row r="57" spans="1:23" ht="18" customHeight="1">
      <c r="A57" s="25" t="s">
        <v>43</v>
      </c>
      <c r="B57" s="7" t="s">
        <v>23</v>
      </c>
      <c r="C57" s="25">
        <v>101</v>
      </c>
      <c r="D57" s="25" t="str">
        <f t="shared" si="5"/>
        <v>15</v>
      </c>
      <c r="E57" s="25" t="str">
        <f t="shared" si="2"/>
        <v>15-101</v>
      </c>
      <c r="F57" s="7" t="s">
        <v>24</v>
      </c>
      <c r="G57" s="7" t="s">
        <v>28</v>
      </c>
      <c r="H57" s="7">
        <v>295.05</v>
      </c>
      <c r="I57" s="7">
        <v>295.05</v>
      </c>
      <c r="J57" s="7"/>
      <c r="K57" s="7">
        <v>195.86</v>
      </c>
      <c r="L57" s="7">
        <v>99.19</v>
      </c>
      <c r="M57" s="7" t="s">
        <v>26</v>
      </c>
      <c r="N57" s="7" t="s">
        <v>27</v>
      </c>
      <c r="O57" s="7">
        <v>36800</v>
      </c>
      <c r="P57" s="7">
        <v>10857840</v>
      </c>
      <c r="Q57" s="40">
        <v>33250.00169462803</v>
      </c>
      <c r="R57" s="41">
        <v>36800</v>
      </c>
      <c r="S57" s="41">
        <v>10857840</v>
      </c>
      <c r="T57" s="39">
        <f t="shared" si="4"/>
        <v>0</v>
      </c>
      <c r="U57" s="22" t="str">
        <f>VLOOKUP(E57,'[1]销售台账'!$D$4:$M$107,10,0)</f>
        <v>合同</v>
      </c>
      <c r="V57" s="22">
        <f>VLOOKUP(E57,'[1]销售台账'!$D:$K,8,0)</f>
        <v>36800</v>
      </c>
      <c r="W57" s="22">
        <f t="shared" si="3"/>
        <v>0</v>
      </c>
    </row>
    <row r="58" spans="1:23" ht="18" customHeight="1">
      <c r="A58" s="25" t="s">
        <v>43</v>
      </c>
      <c r="B58" s="7" t="s">
        <v>23</v>
      </c>
      <c r="C58" s="25">
        <v>102</v>
      </c>
      <c r="D58" s="25" t="str">
        <f t="shared" si="5"/>
        <v>15</v>
      </c>
      <c r="E58" s="25" t="str">
        <f t="shared" si="2"/>
        <v>15-102</v>
      </c>
      <c r="F58" s="7" t="s">
        <v>24</v>
      </c>
      <c r="G58" s="7" t="s">
        <v>28</v>
      </c>
      <c r="H58" s="7">
        <v>293.32</v>
      </c>
      <c r="I58" s="7">
        <v>293.32</v>
      </c>
      <c r="J58" s="7"/>
      <c r="K58" s="7">
        <v>194.62</v>
      </c>
      <c r="L58" s="7">
        <v>98.7</v>
      </c>
      <c r="M58" s="7" t="s">
        <v>26</v>
      </c>
      <c r="N58" s="7" t="s">
        <v>30</v>
      </c>
      <c r="O58" s="7">
        <v>35500</v>
      </c>
      <c r="P58" s="7">
        <v>10412860</v>
      </c>
      <c r="Q58" s="7"/>
      <c r="R58" s="41">
        <v>35500</v>
      </c>
      <c r="S58" s="41">
        <v>10412860</v>
      </c>
      <c r="T58" s="39">
        <f t="shared" si="4"/>
        <v>0</v>
      </c>
      <c r="U58" s="22" t="str">
        <f>VLOOKUP(E58,'[1]销售台账'!$D$4:$M$107,10,0)</f>
        <v>未售</v>
      </c>
      <c r="V58" s="22">
        <f>VLOOKUP(E58,'[1]销售台账'!$D:$K,8,0)</f>
        <v>35500</v>
      </c>
      <c r="W58" s="22">
        <f t="shared" si="3"/>
        <v>0</v>
      </c>
    </row>
    <row r="59" spans="1:23" ht="18" customHeight="1">
      <c r="A59" s="25" t="s">
        <v>43</v>
      </c>
      <c r="B59" s="7" t="s">
        <v>23</v>
      </c>
      <c r="C59" s="25">
        <v>103</v>
      </c>
      <c r="D59" s="25" t="str">
        <f t="shared" si="5"/>
        <v>15</v>
      </c>
      <c r="E59" s="25" t="str">
        <f t="shared" si="2"/>
        <v>15-103</v>
      </c>
      <c r="F59" s="7" t="s">
        <v>24</v>
      </c>
      <c r="G59" s="7" t="s">
        <v>29</v>
      </c>
      <c r="H59" s="7">
        <v>234.9</v>
      </c>
      <c r="I59" s="7">
        <v>234.9</v>
      </c>
      <c r="J59" s="7"/>
      <c r="K59" s="7">
        <v>161.29</v>
      </c>
      <c r="L59" s="7">
        <v>73.61</v>
      </c>
      <c r="M59" s="7" t="s">
        <v>26</v>
      </c>
      <c r="N59" s="7" t="s">
        <v>30</v>
      </c>
      <c r="O59" s="7">
        <v>34800</v>
      </c>
      <c r="P59" s="7">
        <v>8174520</v>
      </c>
      <c r="Q59" s="7"/>
      <c r="R59" s="41">
        <v>34800</v>
      </c>
      <c r="S59" s="41">
        <v>8174520</v>
      </c>
      <c r="T59" s="39">
        <f t="shared" si="4"/>
        <v>0</v>
      </c>
      <c r="U59" s="22" t="str">
        <f>VLOOKUP(E59,'[1]销售台账'!$D$4:$M$107,10,0)</f>
        <v>未售</v>
      </c>
      <c r="V59" s="22">
        <f>VLOOKUP(E59,'[1]销售台账'!$D:$K,8,0)</f>
        <v>34800</v>
      </c>
      <c r="W59" s="22">
        <f t="shared" si="3"/>
        <v>0</v>
      </c>
    </row>
    <row r="60" spans="1:23" ht="18" customHeight="1">
      <c r="A60" s="25" t="s">
        <v>43</v>
      </c>
      <c r="B60" s="7" t="s">
        <v>23</v>
      </c>
      <c r="C60" s="25">
        <v>104</v>
      </c>
      <c r="D60" s="25" t="str">
        <f t="shared" si="5"/>
        <v>15</v>
      </c>
      <c r="E60" s="25" t="str">
        <f t="shared" si="2"/>
        <v>15-104</v>
      </c>
      <c r="F60" s="7" t="s">
        <v>24</v>
      </c>
      <c r="G60" s="7" t="s">
        <v>29</v>
      </c>
      <c r="H60" s="7">
        <v>234.9</v>
      </c>
      <c r="I60" s="7">
        <v>234.9</v>
      </c>
      <c r="J60" s="7"/>
      <c r="K60" s="7">
        <v>161.29</v>
      </c>
      <c r="L60" s="7">
        <v>73.61</v>
      </c>
      <c r="M60" s="7" t="s">
        <v>26</v>
      </c>
      <c r="N60" s="7" t="s">
        <v>27</v>
      </c>
      <c r="O60" s="7">
        <v>34700</v>
      </c>
      <c r="P60" s="7">
        <v>8151030</v>
      </c>
      <c r="Q60" s="40">
        <v>31718.99957428693</v>
      </c>
      <c r="R60" s="41">
        <v>34700</v>
      </c>
      <c r="S60" s="41">
        <v>8151030</v>
      </c>
      <c r="T60" s="39">
        <f t="shared" si="4"/>
        <v>0</v>
      </c>
      <c r="U60" s="22" t="str">
        <f>VLOOKUP(E60,'[1]销售台账'!$D$4:$M$107,10,0)</f>
        <v>合同</v>
      </c>
      <c r="V60" s="22">
        <f>VLOOKUP(E60,'[1]销售台账'!$D:$K,8,0)</f>
        <v>34700</v>
      </c>
      <c r="W60" s="22">
        <f t="shared" si="3"/>
        <v>0</v>
      </c>
    </row>
    <row r="61" spans="1:23" ht="18" customHeight="1">
      <c r="A61" s="25" t="s">
        <v>43</v>
      </c>
      <c r="B61" s="7" t="s">
        <v>23</v>
      </c>
      <c r="C61" s="25">
        <v>105</v>
      </c>
      <c r="D61" s="25" t="str">
        <f t="shared" si="5"/>
        <v>15</v>
      </c>
      <c r="E61" s="25" t="str">
        <f t="shared" si="2"/>
        <v>15-105</v>
      </c>
      <c r="F61" s="7" t="s">
        <v>24</v>
      </c>
      <c r="G61" s="7" t="s">
        <v>25</v>
      </c>
      <c r="H61" s="7">
        <v>174.42</v>
      </c>
      <c r="I61" s="7">
        <v>174.42</v>
      </c>
      <c r="J61" s="7"/>
      <c r="K61" s="7">
        <v>94.51</v>
      </c>
      <c r="L61" s="7">
        <v>79.91</v>
      </c>
      <c r="M61" s="7" t="s">
        <v>26</v>
      </c>
      <c r="N61" s="7" t="s">
        <v>27</v>
      </c>
      <c r="O61" s="7">
        <v>37000</v>
      </c>
      <c r="P61" s="7">
        <v>6453540</v>
      </c>
      <c r="Q61" s="40">
        <v>33250</v>
      </c>
      <c r="R61" s="41">
        <v>37000</v>
      </c>
      <c r="S61" s="41">
        <v>6453540</v>
      </c>
      <c r="T61" s="39">
        <f t="shared" si="4"/>
        <v>0</v>
      </c>
      <c r="U61" s="22" t="str">
        <f>VLOOKUP(E61,'[1]销售台账'!$D$4:$M$107,10,0)</f>
        <v>合同</v>
      </c>
      <c r="V61" s="22">
        <f>VLOOKUP(E61,'[1]销售台账'!$D:$K,8,0)</f>
        <v>37000</v>
      </c>
      <c r="W61" s="22">
        <f t="shared" si="3"/>
        <v>0</v>
      </c>
    </row>
    <row r="62" spans="1:23" ht="18" customHeight="1">
      <c r="A62" s="25" t="s">
        <v>43</v>
      </c>
      <c r="B62" s="7" t="s">
        <v>23</v>
      </c>
      <c r="C62" s="25">
        <v>106</v>
      </c>
      <c r="D62" s="25" t="str">
        <f t="shared" si="5"/>
        <v>15</v>
      </c>
      <c r="E62" s="25" t="str">
        <f t="shared" si="2"/>
        <v>15-106</v>
      </c>
      <c r="F62" s="7" t="s">
        <v>24</v>
      </c>
      <c r="G62" s="7" t="s">
        <v>25</v>
      </c>
      <c r="H62" s="7">
        <v>174.81</v>
      </c>
      <c r="I62" s="7">
        <v>174.81</v>
      </c>
      <c r="J62" s="7"/>
      <c r="K62" s="7">
        <v>94.51</v>
      </c>
      <c r="L62" s="7">
        <v>80.3</v>
      </c>
      <c r="M62" s="7" t="s">
        <v>26</v>
      </c>
      <c r="N62" s="7" t="s">
        <v>27</v>
      </c>
      <c r="O62" s="7">
        <v>37000</v>
      </c>
      <c r="P62" s="7">
        <v>6467970</v>
      </c>
      <c r="Q62" s="40">
        <v>33950.00286024827</v>
      </c>
      <c r="R62" s="41">
        <v>37000</v>
      </c>
      <c r="S62" s="41">
        <v>6467970</v>
      </c>
      <c r="T62" s="39">
        <f t="shared" si="4"/>
        <v>0</v>
      </c>
      <c r="U62" s="22" t="str">
        <f>VLOOKUP(E62,'[1]销售台账'!$D$4:$M$107,10,0)</f>
        <v>合同</v>
      </c>
      <c r="V62" s="22">
        <f>VLOOKUP(E62,'[1]销售台账'!$D:$K,8,0)</f>
        <v>37000</v>
      </c>
      <c r="W62" s="22">
        <f t="shared" si="3"/>
        <v>0</v>
      </c>
    </row>
    <row r="63" spans="1:23" ht="18" customHeight="1">
      <c r="A63" s="25" t="s">
        <v>44</v>
      </c>
      <c r="B63" s="7" t="s">
        <v>23</v>
      </c>
      <c r="C63" s="25">
        <v>101</v>
      </c>
      <c r="D63" s="25" t="str">
        <f t="shared" si="5"/>
        <v>16</v>
      </c>
      <c r="E63" s="25" t="str">
        <f t="shared" si="2"/>
        <v>16-101</v>
      </c>
      <c r="F63" s="7" t="s">
        <v>24</v>
      </c>
      <c r="G63" s="7" t="s">
        <v>29</v>
      </c>
      <c r="H63" s="7">
        <v>234.9</v>
      </c>
      <c r="I63" s="7">
        <v>234.9</v>
      </c>
      <c r="J63" s="7"/>
      <c r="K63" s="7">
        <v>161.29</v>
      </c>
      <c r="L63" s="7">
        <v>73.61</v>
      </c>
      <c r="M63" s="7" t="s">
        <v>26</v>
      </c>
      <c r="N63" s="7" t="s">
        <v>27</v>
      </c>
      <c r="O63" s="7">
        <v>35700</v>
      </c>
      <c r="P63" s="7">
        <v>8385930</v>
      </c>
      <c r="Q63" s="40">
        <v>32015.002128565346</v>
      </c>
      <c r="R63" s="41">
        <v>35700</v>
      </c>
      <c r="S63" s="41">
        <v>8385930</v>
      </c>
      <c r="T63" s="39">
        <f t="shared" si="4"/>
        <v>0</v>
      </c>
      <c r="U63" s="22" t="str">
        <f>VLOOKUP(E63,'[1]销售台账'!$D$4:$M$107,10,0)</f>
        <v>合同</v>
      </c>
      <c r="V63" s="22">
        <f>VLOOKUP(E63,'[1]销售台账'!$D:$K,8,0)</f>
        <v>35700</v>
      </c>
      <c r="W63" s="22">
        <f t="shared" si="3"/>
        <v>0</v>
      </c>
    </row>
    <row r="64" spans="1:23" ht="18" customHeight="1">
      <c r="A64" s="25" t="s">
        <v>44</v>
      </c>
      <c r="B64" s="7" t="s">
        <v>23</v>
      </c>
      <c r="C64" s="25">
        <v>102</v>
      </c>
      <c r="D64" s="25" t="str">
        <f t="shared" si="5"/>
        <v>16</v>
      </c>
      <c r="E64" s="25" t="str">
        <f t="shared" si="2"/>
        <v>16-102</v>
      </c>
      <c r="F64" s="7" t="s">
        <v>24</v>
      </c>
      <c r="G64" s="7" t="s">
        <v>28</v>
      </c>
      <c r="H64" s="7">
        <v>293.35</v>
      </c>
      <c r="I64" s="7">
        <v>293.35</v>
      </c>
      <c r="J64" s="7"/>
      <c r="K64" s="7">
        <v>194.67</v>
      </c>
      <c r="L64" s="7">
        <v>98.68</v>
      </c>
      <c r="M64" s="7" t="s">
        <v>26</v>
      </c>
      <c r="N64" s="7" t="s">
        <v>30</v>
      </c>
      <c r="O64" s="7">
        <v>31600</v>
      </c>
      <c r="P64" s="7">
        <v>9269860</v>
      </c>
      <c r="Q64" s="7"/>
      <c r="R64" s="41">
        <v>31600</v>
      </c>
      <c r="S64" s="41">
        <v>9269860</v>
      </c>
      <c r="T64" s="39">
        <f t="shared" si="4"/>
        <v>0</v>
      </c>
      <c r="U64" s="22" t="str">
        <f>VLOOKUP(E64,'[1]销售台账'!$D$4:$M$107,10,0)</f>
        <v>合同</v>
      </c>
      <c r="V64" s="22">
        <f>VLOOKUP(E64,'[1]销售台账'!$D:$K,8,0)</f>
        <v>31600</v>
      </c>
      <c r="W64" s="22">
        <f t="shared" si="3"/>
        <v>0</v>
      </c>
    </row>
    <row r="65" spans="1:23" ht="18" customHeight="1">
      <c r="A65" s="25" t="s">
        <v>44</v>
      </c>
      <c r="B65" s="7" t="s">
        <v>23</v>
      </c>
      <c r="C65" s="25">
        <v>103</v>
      </c>
      <c r="D65" s="25" t="str">
        <f t="shared" si="5"/>
        <v>16</v>
      </c>
      <c r="E65" s="25" t="str">
        <f t="shared" si="2"/>
        <v>16-103</v>
      </c>
      <c r="F65" s="7" t="s">
        <v>24</v>
      </c>
      <c r="G65" s="7" t="s">
        <v>28</v>
      </c>
      <c r="H65" s="7">
        <v>293.36</v>
      </c>
      <c r="I65" s="7">
        <v>293.36</v>
      </c>
      <c r="J65" s="7"/>
      <c r="K65" s="7">
        <v>194.62</v>
      </c>
      <c r="L65" s="7">
        <v>98.74</v>
      </c>
      <c r="M65" s="7" t="s">
        <v>26</v>
      </c>
      <c r="N65" s="7" t="s">
        <v>30</v>
      </c>
      <c r="O65" s="7">
        <v>31900</v>
      </c>
      <c r="P65" s="7">
        <v>9358184</v>
      </c>
      <c r="Q65" s="7"/>
      <c r="R65" s="41">
        <v>31900</v>
      </c>
      <c r="S65" s="41">
        <v>9358184</v>
      </c>
      <c r="T65" s="39">
        <f t="shared" si="4"/>
        <v>0</v>
      </c>
      <c r="U65" s="22" t="str">
        <f>VLOOKUP(E65,'[1]销售台账'!$D$4:$M$107,10,0)</f>
        <v>合同</v>
      </c>
      <c r="V65" s="22">
        <f>VLOOKUP(E65,'[1]销售台账'!$D:$K,8,0)</f>
        <v>31900</v>
      </c>
      <c r="W65" s="22">
        <f t="shared" si="3"/>
        <v>0</v>
      </c>
    </row>
    <row r="66" spans="1:23" ht="18" customHeight="1">
      <c r="A66" s="25" t="s">
        <v>44</v>
      </c>
      <c r="B66" s="7" t="s">
        <v>23</v>
      </c>
      <c r="C66" s="25">
        <v>104</v>
      </c>
      <c r="D66" s="25" t="str">
        <f t="shared" si="5"/>
        <v>16</v>
      </c>
      <c r="E66" s="25" t="str">
        <f t="shared" si="2"/>
        <v>16-104</v>
      </c>
      <c r="F66" s="7" t="s">
        <v>24</v>
      </c>
      <c r="G66" s="7" t="s">
        <v>29</v>
      </c>
      <c r="H66" s="7">
        <v>234.9</v>
      </c>
      <c r="I66" s="7">
        <v>234.9</v>
      </c>
      <c r="J66" s="7"/>
      <c r="K66" s="7">
        <v>161.29</v>
      </c>
      <c r="L66" s="7">
        <v>73.61</v>
      </c>
      <c r="M66" s="7" t="s">
        <v>26</v>
      </c>
      <c r="N66" s="7" t="s">
        <v>27</v>
      </c>
      <c r="O66" s="7">
        <v>34700</v>
      </c>
      <c r="P66" s="7">
        <v>8151030</v>
      </c>
      <c r="Q66" s="40">
        <v>31065.002128565346</v>
      </c>
      <c r="R66" s="41">
        <v>34700</v>
      </c>
      <c r="S66" s="41">
        <v>8151030</v>
      </c>
      <c r="T66" s="39">
        <f t="shared" si="4"/>
        <v>0</v>
      </c>
      <c r="U66" s="22" t="str">
        <f>VLOOKUP(E66,'[1]销售台账'!$D$4:$M$107,10,0)</f>
        <v>合同</v>
      </c>
      <c r="V66" s="22">
        <f>VLOOKUP(E66,'[1]销售台账'!$D:$K,8,0)</f>
        <v>34700</v>
      </c>
      <c r="W66" s="22">
        <f t="shared" si="3"/>
        <v>0</v>
      </c>
    </row>
    <row r="67" spans="1:23" ht="18" customHeight="1">
      <c r="A67" s="25" t="s">
        <v>44</v>
      </c>
      <c r="B67" s="7" t="s">
        <v>23</v>
      </c>
      <c r="C67" s="25">
        <v>105</v>
      </c>
      <c r="D67" s="25" t="str">
        <f t="shared" si="5"/>
        <v>16</v>
      </c>
      <c r="E67" s="25" t="str">
        <f t="shared" si="2"/>
        <v>16-105</v>
      </c>
      <c r="F67" s="7" t="s">
        <v>24</v>
      </c>
      <c r="G67" s="7" t="s">
        <v>29</v>
      </c>
      <c r="H67" s="7">
        <v>234.9</v>
      </c>
      <c r="I67" s="7">
        <v>234.9</v>
      </c>
      <c r="J67" s="7"/>
      <c r="K67" s="7">
        <v>161.29</v>
      </c>
      <c r="L67" s="7">
        <v>73.61</v>
      </c>
      <c r="M67" s="7" t="s">
        <v>26</v>
      </c>
      <c r="N67" s="7" t="s">
        <v>27</v>
      </c>
      <c r="O67" s="7">
        <v>34800</v>
      </c>
      <c r="P67" s="7">
        <v>8174520</v>
      </c>
      <c r="Q67" s="40">
        <v>30832.00085142614</v>
      </c>
      <c r="R67" s="41">
        <v>34800</v>
      </c>
      <c r="S67" s="41">
        <v>8174520</v>
      </c>
      <c r="T67" s="39">
        <f t="shared" si="4"/>
        <v>0</v>
      </c>
      <c r="U67" s="22" t="str">
        <f>VLOOKUP(E67,'[1]销售台账'!$D$4:$M$107,10,0)</f>
        <v>合同</v>
      </c>
      <c r="V67" s="22">
        <f>VLOOKUP(E67,'[1]销售台账'!$D:$K,8,0)</f>
        <v>34800</v>
      </c>
      <c r="W67" s="22">
        <f t="shared" si="3"/>
        <v>0</v>
      </c>
    </row>
    <row r="68" spans="1:23" ht="18" customHeight="1">
      <c r="A68" s="25" t="s">
        <v>45</v>
      </c>
      <c r="B68" s="7" t="s">
        <v>23</v>
      </c>
      <c r="C68" s="7">
        <v>101</v>
      </c>
      <c r="D68" s="25" t="str">
        <f t="shared" si="5"/>
        <v>17</v>
      </c>
      <c r="E68" s="25" t="str">
        <f t="shared" si="2"/>
        <v>17-101</v>
      </c>
      <c r="F68" s="7" t="s">
        <v>24</v>
      </c>
      <c r="G68" s="7" t="s">
        <v>25</v>
      </c>
      <c r="H68" s="25">
        <v>174.39</v>
      </c>
      <c r="I68" s="25">
        <v>174.39</v>
      </c>
      <c r="J68" s="7"/>
      <c r="K68" s="7">
        <v>94.5</v>
      </c>
      <c r="L68" s="7">
        <v>79.89</v>
      </c>
      <c r="M68" s="7" t="s">
        <v>26</v>
      </c>
      <c r="N68" s="7" t="s">
        <v>30</v>
      </c>
      <c r="O68" s="25">
        <v>38800</v>
      </c>
      <c r="P68" s="25">
        <v>6766331.999999999</v>
      </c>
      <c r="Q68" s="19"/>
      <c r="R68" s="14">
        <v>38800</v>
      </c>
      <c r="S68" s="19">
        <v>6766332</v>
      </c>
      <c r="T68" s="39">
        <f t="shared" si="4"/>
        <v>0</v>
      </c>
      <c r="U68" s="22" t="str">
        <f>VLOOKUP(E68,'[1]销售台账'!$D$4:$M$107,10,0)</f>
        <v>合同</v>
      </c>
      <c r="V68" s="22">
        <f>VLOOKUP(E68,'[1]销售台账'!$D:$K,8,0)</f>
        <v>38800</v>
      </c>
      <c r="W68" s="22">
        <f t="shared" si="3"/>
        <v>0</v>
      </c>
    </row>
    <row r="69" spans="1:23" ht="18" customHeight="1">
      <c r="A69" s="25" t="s">
        <v>45</v>
      </c>
      <c r="B69" s="7" t="s">
        <v>23</v>
      </c>
      <c r="C69" s="7">
        <v>102</v>
      </c>
      <c r="D69" s="25" t="str">
        <f t="shared" si="5"/>
        <v>17</v>
      </c>
      <c r="E69" s="25" t="str">
        <f t="shared" si="2"/>
        <v>17-102</v>
      </c>
      <c r="F69" s="7" t="s">
        <v>24</v>
      </c>
      <c r="G69" s="7" t="s">
        <v>29</v>
      </c>
      <c r="H69" s="25">
        <v>234.94</v>
      </c>
      <c r="I69" s="25">
        <v>234.94</v>
      </c>
      <c r="J69" s="7"/>
      <c r="K69" s="7">
        <v>161.33</v>
      </c>
      <c r="L69" s="7">
        <v>73.61</v>
      </c>
      <c r="M69" s="7" t="s">
        <v>26</v>
      </c>
      <c r="N69" s="7" t="s">
        <v>30</v>
      </c>
      <c r="O69" s="25">
        <v>35400</v>
      </c>
      <c r="P69" s="25">
        <v>8316876</v>
      </c>
      <c r="Q69" s="50"/>
      <c r="R69" s="14">
        <v>34966</v>
      </c>
      <c r="S69" s="19">
        <v>8214912</v>
      </c>
      <c r="T69" s="39">
        <f t="shared" si="4"/>
        <v>-0.012259887005649728</v>
      </c>
      <c r="U69" s="22" t="str">
        <f>VLOOKUP(E69,'[1]销售台账'!$D$4:$M$107,10,0)</f>
        <v>未售</v>
      </c>
      <c r="V69" s="22">
        <f>VLOOKUP(E69,'[1]销售台账'!$D:$K,8,0)</f>
        <v>34966</v>
      </c>
      <c r="W69" s="22">
        <f t="shared" si="3"/>
        <v>0</v>
      </c>
    </row>
    <row r="70" spans="1:23" ht="18" customHeight="1">
      <c r="A70" s="25" t="s">
        <v>45</v>
      </c>
      <c r="B70" s="7" t="s">
        <v>23</v>
      </c>
      <c r="C70" s="7">
        <v>103</v>
      </c>
      <c r="D70" s="25" t="str">
        <f t="shared" si="5"/>
        <v>17</v>
      </c>
      <c r="E70" s="25" t="str">
        <f t="shared" si="2"/>
        <v>17-103</v>
      </c>
      <c r="F70" s="7" t="s">
        <v>24</v>
      </c>
      <c r="G70" s="7" t="s">
        <v>28</v>
      </c>
      <c r="H70" s="25">
        <v>293.29</v>
      </c>
      <c r="I70" s="25">
        <v>293.29</v>
      </c>
      <c r="J70" s="7"/>
      <c r="K70" s="7">
        <v>194.64</v>
      </c>
      <c r="L70" s="7">
        <v>98.65</v>
      </c>
      <c r="M70" s="7" t="s">
        <v>26</v>
      </c>
      <c r="N70" s="7" t="s">
        <v>30</v>
      </c>
      <c r="O70" s="25">
        <v>31600</v>
      </c>
      <c r="P70" s="25">
        <v>9267964</v>
      </c>
      <c r="Q70" s="50"/>
      <c r="R70" s="14">
        <v>32600</v>
      </c>
      <c r="S70" s="19">
        <v>9561254</v>
      </c>
      <c r="T70" s="39">
        <f aca="true" t="shared" si="6" ref="T70:T101">R70/O70-100%</f>
        <v>0.03164556962025311</v>
      </c>
      <c r="U70" s="22" t="str">
        <f>VLOOKUP(E70,'[1]销售台账'!$D$4:$M$107,10,0)</f>
        <v>未售</v>
      </c>
      <c r="V70" s="22">
        <f>VLOOKUP(E70,'[1]销售台账'!$D:$K,8,0)</f>
        <v>32600</v>
      </c>
      <c r="W70" s="22">
        <f t="shared" si="3"/>
        <v>0</v>
      </c>
    </row>
    <row r="71" spans="1:23" ht="18" customHeight="1">
      <c r="A71" s="25" t="s">
        <v>45</v>
      </c>
      <c r="B71" s="7" t="s">
        <v>23</v>
      </c>
      <c r="C71" s="7">
        <v>104</v>
      </c>
      <c r="D71" s="25" t="str">
        <f t="shared" si="5"/>
        <v>17</v>
      </c>
      <c r="E71" s="25" t="str">
        <f aca="true" t="shared" si="7" ref="E71:E109">D71&amp;-+C71</f>
        <v>17-104</v>
      </c>
      <c r="F71" s="7" t="s">
        <v>24</v>
      </c>
      <c r="G71" s="7" t="s">
        <v>28</v>
      </c>
      <c r="H71" s="25">
        <v>293.29</v>
      </c>
      <c r="I71" s="25">
        <v>293.29</v>
      </c>
      <c r="J71" s="7"/>
      <c r="K71" s="7">
        <v>194.64</v>
      </c>
      <c r="L71" s="7">
        <v>98.65</v>
      </c>
      <c r="M71" s="7" t="s">
        <v>26</v>
      </c>
      <c r="N71" s="7" t="s">
        <v>30</v>
      </c>
      <c r="O71" s="25">
        <v>31600</v>
      </c>
      <c r="P71" s="25">
        <v>9267964</v>
      </c>
      <c r="Q71" s="50"/>
      <c r="R71" s="14">
        <v>32600</v>
      </c>
      <c r="S71" s="19">
        <v>9561254</v>
      </c>
      <c r="T71" s="39">
        <f t="shared" si="6"/>
        <v>0.03164556962025311</v>
      </c>
      <c r="U71" s="22" t="str">
        <f>VLOOKUP(E71,'[1]销售台账'!$D$4:$M$107,10,0)</f>
        <v>未售</v>
      </c>
      <c r="V71" s="22">
        <f>VLOOKUP(E71,'[1]销售台账'!$D:$K,8,0)</f>
        <v>32600</v>
      </c>
      <c r="W71" s="22">
        <f aca="true" t="shared" si="8" ref="W71:W110">R71-V71</f>
        <v>0</v>
      </c>
    </row>
    <row r="72" spans="1:23" ht="18" customHeight="1">
      <c r="A72" s="25" t="s">
        <v>45</v>
      </c>
      <c r="B72" s="7" t="s">
        <v>23</v>
      </c>
      <c r="C72" s="7">
        <v>105</v>
      </c>
      <c r="D72" s="25" t="str">
        <f t="shared" si="5"/>
        <v>17</v>
      </c>
      <c r="E72" s="25" t="str">
        <f t="shared" si="7"/>
        <v>17-105</v>
      </c>
      <c r="F72" s="7" t="s">
        <v>24</v>
      </c>
      <c r="G72" s="7" t="s">
        <v>25</v>
      </c>
      <c r="H72" s="25">
        <v>174.29</v>
      </c>
      <c r="I72" s="25">
        <v>174.29</v>
      </c>
      <c r="J72" s="7"/>
      <c r="K72" s="7">
        <v>94.55</v>
      </c>
      <c r="L72" s="7">
        <v>79.74</v>
      </c>
      <c r="M72" s="7" t="s">
        <v>26</v>
      </c>
      <c r="N72" s="7" t="s">
        <v>30</v>
      </c>
      <c r="O72" s="25">
        <v>38200</v>
      </c>
      <c r="P72" s="25">
        <v>6657878</v>
      </c>
      <c r="Q72" s="50"/>
      <c r="R72" s="14">
        <v>35516</v>
      </c>
      <c r="S72" s="19">
        <v>6190084</v>
      </c>
      <c r="T72" s="39">
        <f t="shared" si="6"/>
        <v>-0.07026178010471207</v>
      </c>
      <c r="U72" s="22" t="str">
        <f>VLOOKUP(E72,'[1]销售台账'!$D$4:$M$107,10,0)</f>
        <v>合同</v>
      </c>
      <c r="V72" s="22">
        <f>VLOOKUP(E72,'[1]销售台账'!$D:$K,8,0)</f>
        <v>35516</v>
      </c>
      <c r="W72" s="22">
        <f t="shared" si="8"/>
        <v>0</v>
      </c>
    </row>
    <row r="73" spans="1:23" ht="18" customHeight="1">
      <c r="A73" s="25" t="s">
        <v>45</v>
      </c>
      <c r="B73" s="7" t="s">
        <v>23</v>
      </c>
      <c r="C73" s="7">
        <v>106</v>
      </c>
      <c r="D73" s="25" t="str">
        <f t="shared" si="5"/>
        <v>17</v>
      </c>
      <c r="E73" s="25" t="str">
        <f t="shared" si="7"/>
        <v>17-106</v>
      </c>
      <c r="F73" s="7" t="s">
        <v>24</v>
      </c>
      <c r="G73" s="7" t="s">
        <v>25</v>
      </c>
      <c r="H73" s="25">
        <v>174.36</v>
      </c>
      <c r="I73" s="25">
        <v>174.36</v>
      </c>
      <c r="J73" s="7"/>
      <c r="K73" s="7">
        <v>94.55</v>
      </c>
      <c r="L73" s="7">
        <v>79.81</v>
      </c>
      <c r="M73" s="7" t="s">
        <v>26</v>
      </c>
      <c r="N73" s="7" t="s">
        <v>30</v>
      </c>
      <c r="O73" s="25">
        <v>38800</v>
      </c>
      <c r="P73" s="25">
        <v>6765168.000000001</v>
      </c>
      <c r="Q73" s="50"/>
      <c r="R73" s="14">
        <v>35566</v>
      </c>
      <c r="S73" s="19">
        <v>6201288</v>
      </c>
      <c r="T73" s="39">
        <f t="shared" si="6"/>
        <v>-0.08335051546391747</v>
      </c>
      <c r="U73" s="22" t="str">
        <f>VLOOKUP(E73,'[1]销售台账'!$D$4:$M$107,10,0)</f>
        <v>合同</v>
      </c>
      <c r="V73" s="22">
        <f>VLOOKUP(E73,'[1]销售台账'!$D:$K,8,0)</f>
        <v>35566</v>
      </c>
      <c r="W73" s="22">
        <f t="shared" si="8"/>
        <v>0</v>
      </c>
    </row>
    <row r="74" spans="1:23" ht="18" customHeight="1">
      <c r="A74" s="25" t="s">
        <v>46</v>
      </c>
      <c r="B74" s="7" t="s">
        <v>23</v>
      </c>
      <c r="C74" s="7">
        <v>101</v>
      </c>
      <c r="D74" s="25" t="str">
        <f t="shared" si="5"/>
        <v>18</v>
      </c>
      <c r="E74" s="25" t="str">
        <f t="shared" si="7"/>
        <v>18-101</v>
      </c>
      <c r="F74" s="7" t="s">
        <v>24</v>
      </c>
      <c r="G74" s="7" t="s">
        <v>28</v>
      </c>
      <c r="H74" s="25">
        <v>293.74</v>
      </c>
      <c r="I74" s="25">
        <v>293.74</v>
      </c>
      <c r="J74" s="7"/>
      <c r="K74" s="7">
        <v>194.62</v>
      </c>
      <c r="L74" s="7">
        <v>99.12</v>
      </c>
      <c r="M74" s="7" t="s">
        <v>26</v>
      </c>
      <c r="N74" s="7" t="s">
        <v>30</v>
      </c>
      <c r="O74" s="25">
        <v>32700</v>
      </c>
      <c r="P74" s="25">
        <v>9605298</v>
      </c>
      <c r="Q74" s="50"/>
      <c r="R74" s="14">
        <v>34946</v>
      </c>
      <c r="S74" s="19">
        <v>10265038</v>
      </c>
      <c r="T74" s="39">
        <f t="shared" si="6"/>
        <v>0.06868501529051985</v>
      </c>
      <c r="U74" s="22" t="str">
        <f>VLOOKUP(E74,'[1]销售台账'!$D$4:$M$107,10,0)</f>
        <v>未售</v>
      </c>
      <c r="V74" s="22">
        <f>VLOOKUP(E74,'[1]销售台账'!$D:$K,8,0)</f>
        <v>34946</v>
      </c>
      <c r="W74" s="22">
        <f t="shared" si="8"/>
        <v>0</v>
      </c>
    </row>
    <row r="75" spans="1:23" ht="18" customHeight="1">
      <c r="A75" s="25" t="s">
        <v>46</v>
      </c>
      <c r="B75" s="7" t="s">
        <v>23</v>
      </c>
      <c r="C75" s="7">
        <v>102</v>
      </c>
      <c r="D75" s="25" t="str">
        <f t="shared" si="5"/>
        <v>18</v>
      </c>
      <c r="E75" s="25" t="str">
        <f t="shared" si="7"/>
        <v>18-102</v>
      </c>
      <c r="F75" s="7" t="s">
        <v>24</v>
      </c>
      <c r="G75" s="7" t="s">
        <v>29</v>
      </c>
      <c r="H75" s="25">
        <v>234.94</v>
      </c>
      <c r="I75" s="25">
        <v>234.94</v>
      </c>
      <c r="J75" s="7"/>
      <c r="K75" s="7">
        <v>161.33</v>
      </c>
      <c r="L75" s="7">
        <v>73.61</v>
      </c>
      <c r="M75" s="7" t="s">
        <v>26</v>
      </c>
      <c r="N75" s="7" t="s">
        <v>30</v>
      </c>
      <c r="O75" s="25">
        <v>35100</v>
      </c>
      <c r="P75" s="25">
        <v>8246394</v>
      </c>
      <c r="Q75" s="50"/>
      <c r="R75" s="14">
        <v>34916</v>
      </c>
      <c r="S75" s="19">
        <v>8203165</v>
      </c>
      <c r="T75" s="39">
        <f t="shared" si="6"/>
        <v>-0.005242165242165253</v>
      </c>
      <c r="U75" s="22" t="str">
        <f>VLOOKUP(E75,'[1]销售台账'!$D$4:$M$107,10,0)</f>
        <v>未售</v>
      </c>
      <c r="V75" s="22">
        <f>VLOOKUP(E75,'[1]销售台账'!$D:$K,8,0)</f>
        <v>34916</v>
      </c>
      <c r="W75" s="22">
        <f t="shared" si="8"/>
        <v>0</v>
      </c>
    </row>
    <row r="76" spans="1:23" ht="18" customHeight="1">
      <c r="A76" s="25" t="s">
        <v>46</v>
      </c>
      <c r="B76" s="7" t="s">
        <v>23</v>
      </c>
      <c r="C76" s="7">
        <v>103</v>
      </c>
      <c r="D76" s="25" t="str">
        <f t="shared" si="5"/>
        <v>18</v>
      </c>
      <c r="E76" s="25" t="str">
        <f t="shared" si="7"/>
        <v>18-103</v>
      </c>
      <c r="F76" s="7" t="s">
        <v>24</v>
      </c>
      <c r="G76" s="7" t="s">
        <v>29</v>
      </c>
      <c r="H76" s="25">
        <v>235.08</v>
      </c>
      <c r="I76" s="25">
        <v>235.08</v>
      </c>
      <c r="J76" s="7"/>
      <c r="K76" s="7">
        <v>161.29</v>
      </c>
      <c r="L76" s="7">
        <v>73.79</v>
      </c>
      <c r="M76" s="7" t="s">
        <v>26</v>
      </c>
      <c r="N76" s="7" t="s">
        <v>30</v>
      </c>
      <c r="O76" s="25">
        <v>35100</v>
      </c>
      <c r="P76" s="25">
        <v>8251308</v>
      </c>
      <c r="Q76" s="50"/>
      <c r="R76" s="14">
        <v>34956</v>
      </c>
      <c r="S76" s="19">
        <v>8217456</v>
      </c>
      <c r="T76" s="39">
        <f t="shared" si="6"/>
        <v>-0.004102564102564155</v>
      </c>
      <c r="U76" s="22" t="str">
        <f>VLOOKUP(E76,'[1]销售台账'!$D$4:$M$107,10,0)</f>
        <v>未售</v>
      </c>
      <c r="V76" s="22">
        <f>VLOOKUP(E76,'[1]销售台账'!$D:$K,8,0)</f>
        <v>34956</v>
      </c>
      <c r="W76" s="22">
        <f t="shared" si="8"/>
        <v>0</v>
      </c>
    </row>
    <row r="77" spans="1:23" ht="18" customHeight="1">
      <c r="A77" s="25" t="s">
        <v>46</v>
      </c>
      <c r="B77" s="7" t="s">
        <v>23</v>
      </c>
      <c r="C77" s="7">
        <v>104</v>
      </c>
      <c r="D77" s="25" t="str">
        <f t="shared" si="5"/>
        <v>18</v>
      </c>
      <c r="E77" s="25" t="str">
        <f t="shared" si="7"/>
        <v>18-104</v>
      </c>
      <c r="F77" s="7" t="s">
        <v>24</v>
      </c>
      <c r="G77" s="7" t="s">
        <v>25</v>
      </c>
      <c r="H77" s="25">
        <v>174.57</v>
      </c>
      <c r="I77" s="25">
        <v>174.57</v>
      </c>
      <c r="J77" s="7"/>
      <c r="K77" s="7">
        <v>94.65</v>
      </c>
      <c r="L77" s="7">
        <v>79.92</v>
      </c>
      <c r="M77" s="7" t="s">
        <v>26</v>
      </c>
      <c r="N77" s="7" t="s">
        <v>30</v>
      </c>
      <c r="O77" s="25">
        <v>38700</v>
      </c>
      <c r="P77" s="25">
        <v>6755859</v>
      </c>
      <c r="Q77" s="50"/>
      <c r="R77" s="14">
        <v>35716</v>
      </c>
      <c r="S77" s="19">
        <v>6234942</v>
      </c>
      <c r="T77" s="39">
        <f t="shared" si="6"/>
        <v>-0.07710594315245478</v>
      </c>
      <c r="U77" s="22" t="str">
        <f>VLOOKUP(E77,'[1]销售台账'!$D$4:$M$107,10,0)</f>
        <v>合同</v>
      </c>
      <c r="V77" s="22">
        <f>VLOOKUP(E77,'[1]销售台账'!$D:$K,8,0)</f>
        <v>35716</v>
      </c>
      <c r="W77" s="22">
        <f t="shared" si="8"/>
        <v>0</v>
      </c>
    </row>
    <row r="78" spans="1:23" ht="18" customHeight="1">
      <c r="A78" s="25" t="s">
        <v>46</v>
      </c>
      <c r="B78" s="7" t="s">
        <v>23</v>
      </c>
      <c r="C78" s="7">
        <v>105</v>
      </c>
      <c r="D78" s="25" t="str">
        <f t="shared" si="5"/>
        <v>18</v>
      </c>
      <c r="E78" s="25" t="str">
        <f t="shared" si="7"/>
        <v>18-105</v>
      </c>
      <c r="F78" s="7" t="s">
        <v>24</v>
      </c>
      <c r="G78" s="7" t="s">
        <v>25</v>
      </c>
      <c r="H78" s="25">
        <v>174.93</v>
      </c>
      <c r="I78" s="25">
        <v>174.93</v>
      </c>
      <c r="J78" s="7"/>
      <c r="K78" s="7">
        <v>94.63</v>
      </c>
      <c r="L78" s="7">
        <v>80.3</v>
      </c>
      <c r="M78" s="7" t="s">
        <v>26</v>
      </c>
      <c r="N78" s="7" t="s">
        <v>30</v>
      </c>
      <c r="O78" s="25">
        <v>39300</v>
      </c>
      <c r="P78" s="25">
        <v>6874749</v>
      </c>
      <c r="Q78" s="50"/>
      <c r="R78" s="14">
        <v>35816</v>
      </c>
      <c r="S78" s="19">
        <v>6265293</v>
      </c>
      <c r="T78" s="39">
        <f t="shared" si="6"/>
        <v>-0.08865139949109413</v>
      </c>
      <c r="U78" s="22" t="str">
        <f>VLOOKUP(E78,'[1]销售台账'!$D$4:$M$107,10,0)</f>
        <v>合同</v>
      </c>
      <c r="V78" s="22">
        <f>VLOOKUP(E78,'[1]销售台账'!$D:$K,8,0)</f>
        <v>35816</v>
      </c>
      <c r="W78" s="22">
        <f t="shared" si="8"/>
        <v>0</v>
      </c>
    </row>
    <row r="79" spans="1:23" ht="18" customHeight="1">
      <c r="A79" s="25" t="s">
        <v>47</v>
      </c>
      <c r="B79" s="7" t="s">
        <v>23</v>
      </c>
      <c r="C79" s="7">
        <v>101</v>
      </c>
      <c r="D79" s="25" t="str">
        <f t="shared" si="5"/>
        <v>19</v>
      </c>
      <c r="E79" s="25" t="str">
        <f t="shared" si="7"/>
        <v>19-101</v>
      </c>
      <c r="F79" s="7" t="s">
        <v>24</v>
      </c>
      <c r="G79" s="7" t="s">
        <v>25</v>
      </c>
      <c r="H79" s="25">
        <v>174.84</v>
      </c>
      <c r="I79" s="25">
        <v>174.84</v>
      </c>
      <c r="J79" s="7"/>
      <c r="K79" s="7">
        <v>94.66</v>
      </c>
      <c r="L79" s="7">
        <v>80.18</v>
      </c>
      <c r="M79" s="7" t="s">
        <v>26</v>
      </c>
      <c r="N79" s="7" t="s">
        <v>30</v>
      </c>
      <c r="O79" s="25">
        <v>39200</v>
      </c>
      <c r="P79" s="25">
        <v>6853728</v>
      </c>
      <c r="Q79" s="50"/>
      <c r="R79" s="14">
        <v>36166</v>
      </c>
      <c r="S79" s="19">
        <v>6323263</v>
      </c>
      <c r="T79" s="39">
        <f t="shared" si="6"/>
        <v>-0.07739795918367343</v>
      </c>
      <c r="U79" s="22" t="str">
        <f>VLOOKUP(E79,'[1]销售台账'!$D$4:$M$107,10,0)</f>
        <v>未售</v>
      </c>
      <c r="V79" s="22">
        <f>VLOOKUP(E79,'[1]销售台账'!$D:$K,8,0)</f>
        <v>36166</v>
      </c>
      <c r="W79" s="22">
        <f t="shared" si="8"/>
        <v>0</v>
      </c>
    </row>
    <row r="80" spans="1:23" ht="18" customHeight="1">
      <c r="A80" s="25" t="s">
        <v>47</v>
      </c>
      <c r="B80" s="7" t="s">
        <v>23</v>
      </c>
      <c r="C80" s="7">
        <v>102</v>
      </c>
      <c r="D80" s="25" t="str">
        <f t="shared" si="5"/>
        <v>19</v>
      </c>
      <c r="E80" s="25" t="str">
        <f t="shared" si="7"/>
        <v>19-102</v>
      </c>
      <c r="F80" s="7" t="s">
        <v>24</v>
      </c>
      <c r="G80" s="7" t="s">
        <v>29</v>
      </c>
      <c r="H80" s="25">
        <v>234.91</v>
      </c>
      <c r="I80" s="25">
        <v>234.91</v>
      </c>
      <c r="J80" s="7"/>
      <c r="K80" s="7">
        <v>161.3</v>
      </c>
      <c r="L80" s="7">
        <v>73.61</v>
      </c>
      <c r="M80" s="7" t="s">
        <v>26</v>
      </c>
      <c r="N80" s="7" t="s">
        <v>30</v>
      </c>
      <c r="O80" s="25">
        <v>35100</v>
      </c>
      <c r="P80" s="25">
        <v>8245341</v>
      </c>
      <c r="Q80" s="50"/>
      <c r="R80" s="14">
        <v>34956</v>
      </c>
      <c r="S80" s="19">
        <v>8211514</v>
      </c>
      <c r="T80" s="39">
        <f t="shared" si="6"/>
        <v>-0.004102564102564155</v>
      </c>
      <c r="U80" s="22" t="str">
        <f>VLOOKUP(E80,'[1]销售台账'!$D$4:$M$107,10,0)</f>
        <v>未售</v>
      </c>
      <c r="V80" s="22">
        <f>VLOOKUP(E80,'[1]销售台账'!$D:$K,8,0)</f>
        <v>34956</v>
      </c>
      <c r="W80" s="22">
        <f t="shared" si="8"/>
        <v>0</v>
      </c>
    </row>
    <row r="81" spans="1:23" ht="18" customHeight="1">
      <c r="A81" s="25" t="s">
        <v>47</v>
      </c>
      <c r="B81" s="7" t="s">
        <v>23</v>
      </c>
      <c r="C81" s="7">
        <v>103</v>
      </c>
      <c r="D81" s="25" t="str">
        <f t="shared" si="5"/>
        <v>19</v>
      </c>
      <c r="E81" s="25" t="str">
        <f t="shared" si="7"/>
        <v>19-103</v>
      </c>
      <c r="F81" s="7" t="s">
        <v>24</v>
      </c>
      <c r="G81" s="7" t="s">
        <v>29</v>
      </c>
      <c r="H81" s="25">
        <v>234.91</v>
      </c>
      <c r="I81" s="25">
        <v>234.91</v>
      </c>
      <c r="J81" s="7"/>
      <c r="K81" s="7">
        <v>161.3</v>
      </c>
      <c r="L81" s="7">
        <v>73.61</v>
      </c>
      <c r="M81" s="7" t="s">
        <v>26</v>
      </c>
      <c r="N81" s="7" t="s">
        <v>30</v>
      </c>
      <c r="O81" s="25">
        <v>35100</v>
      </c>
      <c r="P81" s="25">
        <v>8245341</v>
      </c>
      <c r="Q81" s="50"/>
      <c r="R81" s="14">
        <v>34856</v>
      </c>
      <c r="S81" s="19">
        <v>8188023</v>
      </c>
      <c r="T81" s="39">
        <f t="shared" si="6"/>
        <v>-0.0069515669515669565</v>
      </c>
      <c r="U81" s="22" t="str">
        <f>VLOOKUP(E81,'[1]销售台账'!$D$4:$M$107,10,0)</f>
        <v>未售</v>
      </c>
      <c r="V81" s="22">
        <f>VLOOKUP(E81,'[1]销售台账'!$D:$K,8,0)</f>
        <v>34856</v>
      </c>
      <c r="W81" s="22">
        <f t="shared" si="8"/>
        <v>0</v>
      </c>
    </row>
    <row r="82" spans="1:23" ht="18" customHeight="1">
      <c r="A82" s="25" t="s">
        <v>47</v>
      </c>
      <c r="B82" s="7" t="s">
        <v>23</v>
      </c>
      <c r="C82" s="7">
        <v>104</v>
      </c>
      <c r="D82" s="25" t="str">
        <f t="shared" si="5"/>
        <v>19</v>
      </c>
      <c r="E82" s="25" t="str">
        <f t="shared" si="7"/>
        <v>19-104</v>
      </c>
      <c r="F82" s="7" t="s">
        <v>24</v>
      </c>
      <c r="G82" s="7" t="s">
        <v>29</v>
      </c>
      <c r="H82" s="25">
        <v>235.42</v>
      </c>
      <c r="I82" s="25">
        <v>235.42</v>
      </c>
      <c r="J82" s="7"/>
      <c r="K82" s="7">
        <v>161.81</v>
      </c>
      <c r="L82" s="7">
        <v>73.61</v>
      </c>
      <c r="M82" s="7" t="s">
        <v>26</v>
      </c>
      <c r="N82" s="7" t="s">
        <v>30</v>
      </c>
      <c r="O82" s="25">
        <v>35100</v>
      </c>
      <c r="P82" s="25">
        <v>8263242</v>
      </c>
      <c r="Q82" s="50"/>
      <c r="R82" s="14">
        <v>34966</v>
      </c>
      <c r="S82" s="19">
        <v>8231696</v>
      </c>
      <c r="T82" s="39">
        <f t="shared" si="6"/>
        <v>-0.0038176638176637967</v>
      </c>
      <c r="U82" s="22" t="str">
        <f>VLOOKUP(E82,'[1]销售台账'!$D$4:$M$107,10,0)</f>
        <v>未售</v>
      </c>
      <c r="V82" s="22">
        <f>VLOOKUP(E82,'[1]销售台账'!$D:$K,8,0)</f>
        <v>34966</v>
      </c>
      <c r="W82" s="22">
        <f t="shared" si="8"/>
        <v>0</v>
      </c>
    </row>
    <row r="83" spans="1:23" ht="18" customHeight="1">
      <c r="A83" s="25" t="s">
        <v>47</v>
      </c>
      <c r="B83" s="7" t="s">
        <v>23</v>
      </c>
      <c r="C83" s="7">
        <v>105</v>
      </c>
      <c r="D83" s="25" t="str">
        <f t="shared" si="5"/>
        <v>19</v>
      </c>
      <c r="E83" s="25" t="str">
        <f t="shared" si="7"/>
        <v>19-105</v>
      </c>
      <c r="F83" s="7" t="s">
        <v>24</v>
      </c>
      <c r="G83" s="7" t="s">
        <v>28</v>
      </c>
      <c r="H83" s="25">
        <v>293.29</v>
      </c>
      <c r="I83" s="25">
        <v>293.29</v>
      </c>
      <c r="J83" s="7"/>
      <c r="K83" s="7">
        <v>194.62</v>
      </c>
      <c r="L83" s="7">
        <v>98.67</v>
      </c>
      <c r="M83" s="7" t="s">
        <v>26</v>
      </c>
      <c r="N83" s="7" t="s">
        <v>30</v>
      </c>
      <c r="O83" s="25">
        <v>32600</v>
      </c>
      <c r="P83" s="25">
        <v>9561254</v>
      </c>
      <c r="Q83" s="50"/>
      <c r="R83" s="14">
        <v>34426</v>
      </c>
      <c r="S83" s="19">
        <v>10096802</v>
      </c>
      <c r="T83" s="39">
        <f t="shared" si="6"/>
        <v>0.05601226993865027</v>
      </c>
      <c r="U83" s="22" t="str">
        <f>VLOOKUP(E83,'[1]销售台账'!$D$4:$M$107,10,0)</f>
        <v>未售</v>
      </c>
      <c r="V83" s="22">
        <f>VLOOKUP(E83,'[1]销售台账'!$D:$K,8,0)</f>
        <v>34426</v>
      </c>
      <c r="W83" s="22">
        <f t="shared" si="8"/>
        <v>0</v>
      </c>
    </row>
    <row r="84" spans="1:23" ht="18" customHeight="1">
      <c r="A84" s="25" t="s">
        <v>47</v>
      </c>
      <c r="B84" s="7" t="s">
        <v>23</v>
      </c>
      <c r="C84" s="7">
        <v>106</v>
      </c>
      <c r="D84" s="25" t="str">
        <f t="shared" si="5"/>
        <v>19</v>
      </c>
      <c r="E84" s="25" t="str">
        <f t="shared" si="7"/>
        <v>19-106</v>
      </c>
      <c r="F84" s="7" t="s">
        <v>24</v>
      </c>
      <c r="G84" s="7" t="s">
        <v>28</v>
      </c>
      <c r="H84" s="25">
        <v>293.54</v>
      </c>
      <c r="I84" s="25">
        <v>293.54</v>
      </c>
      <c r="J84" s="7"/>
      <c r="K84" s="7">
        <v>194.67</v>
      </c>
      <c r="L84" s="7">
        <v>98.87</v>
      </c>
      <c r="M84" s="7" t="s">
        <v>26</v>
      </c>
      <c r="N84" s="7" t="s">
        <v>30</v>
      </c>
      <c r="O84" s="25">
        <v>33400</v>
      </c>
      <c r="P84" s="25">
        <v>9804236</v>
      </c>
      <c r="Q84" s="19"/>
      <c r="R84" s="14">
        <v>34926</v>
      </c>
      <c r="S84" s="19">
        <v>10252178</v>
      </c>
      <c r="T84" s="39">
        <f t="shared" si="6"/>
        <v>0.04568862275449104</v>
      </c>
      <c r="U84" s="22" t="str">
        <f>VLOOKUP(E84,'[1]销售台账'!$D$4:$M$107,10,0)</f>
        <v>未售</v>
      </c>
      <c r="V84" s="22">
        <f>VLOOKUP(E84,'[1]销售台账'!$D:$K,8,0)</f>
        <v>34926</v>
      </c>
      <c r="W84" s="22">
        <f t="shared" si="8"/>
        <v>0</v>
      </c>
    </row>
    <row r="85" spans="1:23" ht="18" customHeight="1">
      <c r="A85" s="25" t="s">
        <v>48</v>
      </c>
      <c r="B85" s="7" t="s">
        <v>23</v>
      </c>
      <c r="C85" s="7">
        <v>101</v>
      </c>
      <c r="D85" s="25" t="str">
        <f t="shared" si="5"/>
        <v>20</v>
      </c>
      <c r="E85" s="25" t="str">
        <f t="shared" si="7"/>
        <v>20-101</v>
      </c>
      <c r="F85" s="7" t="s">
        <v>24</v>
      </c>
      <c r="G85" s="7" t="s">
        <v>29</v>
      </c>
      <c r="H85" s="25">
        <v>235.82</v>
      </c>
      <c r="I85" s="25">
        <v>235.82</v>
      </c>
      <c r="J85" s="7"/>
      <c r="K85" s="7">
        <v>162.21</v>
      </c>
      <c r="L85" s="7">
        <v>73.61</v>
      </c>
      <c r="M85" s="7" t="s">
        <v>26</v>
      </c>
      <c r="N85" s="7" t="s">
        <v>30</v>
      </c>
      <c r="O85" s="25">
        <v>35600</v>
      </c>
      <c r="P85" s="25">
        <v>8395192</v>
      </c>
      <c r="Q85" s="19"/>
      <c r="R85" s="14">
        <v>35216</v>
      </c>
      <c r="S85" s="19">
        <v>8304637</v>
      </c>
      <c r="T85" s="39">
        <f t="shared" si="6"/>
        <v>-0.010786516853932615</v>
      </c>
      <c r="U85" s="22" t="str">
        <f>VLOOKUP(E85,'[1]销售台账'!$D$4:$M$107,10,0)</f>
        <v>合同</v>
      </c>
      <c r="V85" s="22">
        <f>VLOOKUP(E85,'[1]销售台账'!$D:$K,8,0)</f>
        <v>33000</v>
      </c>
      <c r="W85" s="22">
        <f t="shared" si="8"/>
        <v>2216</v>
      </c>
    </row>
    <row r="86" spans="1:23" ht="18" customHeight="1">
      <c r="A86" s="25" t="s">
        <v>48</v>
      </c>
      <c r="B86" s="7" t="s">
        <v>23</v>
      </c>
      <c r="C86" s="7">
        <v>102</v>
      </c>
      <c r="D86" s="25" t="str">
        <f t="shared" si="5"/>
        <v>20</v>
      </c>
      <c r="E86" s="25" t="str">
        <f t="shared" si="7"/>
        <v>20-102</v>
      </c>
      <c r="F86" s="7" t="s">
        <v>24</v>
      </c>
      <c r="G86" s="7" t="s">
        <v>29</v>
      </c>
      <c r="H86" s="25">
        <v>235.51</v>
      </c>
      <c r="I86" s="25">
        <v>235.51</v>
      </c>
      <c r="J86" s="7"/>
      <c r="K86" s="7">
        <v>161.9</v>
      </c>
      <c r="L86" s="7">
        <v>73.61</v>
      </c>
      <c r="M86" s="7" t="s">
        <v>26</v>
      </c>
      <c r="N86" s="7" t="s">
        <v>30</v>
      </c>
      <c r="O86" s="25">
        <v>35400</v>
      </c>
      <c r="P86" s="25">
        <v>8337054</v>
      </c>
      <c r="Q86" s="40"/>
      <c r="R86" s="14">
        <v>34966</v>
      </c>
      <c r="S86" s="19">
        <v>8234843</v>
      </c>
      <c r="T86" s="39">
        <f t="shared" si="6"/>
        <v>-0.012259887005649728</v>
      </c>
      <c r="U86" s="22" t="str">
        <f>VLOOKUP(E86,'[1]销售台账'!$D$4:$M$107,10,0)</f>
        <v>合同</v>
      </c>
      <c r="V86" s="22">
        <f>VLOOKUP(E86,'[1]销售台账'!$D:$K,8,0)</f>
        <v>35216</v>
      </c>
      <c r="W86" s="22">
        <f t="shared" si="8"/>
        <v>-250</v>
      </c>
    </row>
    <row r="87" spans="1:23" ht="18" customHeight="1">
      <c r="A87" s="25" t="s">
        <v>48</v>
      </c>
      <c r="B87" s="7" t="s">
        <v>23</v>
      </c>
      <c r="C87" s="7">
        <v>103</v>
      </c>
      <c r="D87" s="25" t="str">
        <f t="shared" si="5"/>
        <v>20</v>
      </c>
      <c r="E87" s="25" t="str">
        <f t="shared" si="7"/>
        <v>20-103</v>
      </c>
      <c r="F87" s="7" t="s">
        <v>24</v>
      </c>
      <c r="G87" s="7" t="s">
        <v>28</v>
      </c>
      <c r="H87" s="25">
        <v>293.32</v>
      </c>
      <c r="I87" s="25">
        <v>293.32</v>
      </c>
      <c r="J87" s="7"/>
      <c r="K87" s="7">
        <v>194.62</v>
      </c>
      <c r="L87" s="7">
        <v>98.7</v>
      </c>
      <c r="M87" s="7" t="s">
        <v>26</v>
      </c>
      <c r="N87" s="7" t="s">
        <v>30</v>
      </c>
      <c r="O87" s="25">
        <v>32100</v>
      </c>
      <c r="P87" s="25">
        <v>9415572</v>
      </c>
      <c r="Q87" s="19"/>
      <c r="R87" s="14">
        <v>34846</v>
      </c>
      <c r="S87" s="19">
        <v>10221029</v>
      </c>
      <c r="T87" s="39">
        <f t="shared" si="6"/>
        <v>0.08554517133956385</v>
      </c>
      <c r="U87" s="22" t="str">
        <f>VLOOKUP(E87,'[1]销售台账'!$D$4:$M$107,10,0)</f>
        <v>未售</v>
      </c>
      <c r="V87" s="22">
        <f>VLOOKUP(E87,'[1]销售台账'!$D:$K,8,0)</f>
        <v>34846</v>
      </c>
      <c r="W87" s="22">
        <f t="shared" si="8"/>
        <v>0</v>
      </c>
    </row>
    <row r="88" spans="1:23" ht="18" customHeight="1">
      <c r="A88" s="25" t="s">
        <v>48</v>
      </c>
      <c r="B88" s="7" t="s">
        <v>23</v>
      </c>
      <c r="C88" s="7">
        <v>104</v>
      </c>
      <c r="D88" s="25" t="str">
        <f t="shared" si="5"/>
        <v>20</v>
      </c>
      <c r="E88" s="25" t="str">
        <f t="shared" si="7"/>
        <v>20-104</v>
      </c>
      <c r="F88" s="7" t="s">
        <v>24</v>
      </c>
      <c r="G88" s="7" t="s">
        <v>28</v>
      </c>
      <c r="H88" s="25">
        <v>293.32</v>
      </c>
      <c r="I88" s="25">
        <v>293.32</v>
      </c>
      <c r="J88" s="7"/>
      <c r="K88" s="7">
        <v>194.67</v>
      </c>
      <c r="L88" s="7">
        <v>98.65</v>
      </c>
      <c r="M88" s="7" t="s">
        <v>26</v>
      </c>
      <c r="N88" s="7" t="s">
        <v>30</v>
      </c>
      <c r="O88" s="25">
        <v>32100</v>
      </c>
      <c r="P88" s="25">
        <v>9415572</v>
      </c>
      <c r="Q88" s="19"/>
      <c r="R88" s="14">
        <v>34846</v>
      </c>
      <c r="S88" s="19">
        <v>10221029</v>
      </c>
      <c r="T88" s="39">
        <f t="shared" si="6"/>
        <v>0.08554517133956385</v>
      </c>
      <c r="U88" s="22" t="str">
        <f>VLOOKUP(E88,'[1]销售台账'!$D$4:$M$107,10,0)</f>
        <v>未售</v>
      </c>
      <c r="V88" s="22">
        <f>VLOOKUP(E88,'[1]销售台账'!$D:$K,8,0)</f>
        <v>34846</v>
      </c>
      <c r="W88" s="22">
        <f t="shared" si="8"/>
        <v>0</v>
      </c>
    </row>
    <row r="89" spans="1:23" ht="18" customHeight="1">
      <c r="A89" s="25" t="s">
        <v>48</v>
      </c>
      <c r="B89" s="7" t="s">
        <v>23</v>
      </c>
      <c r="C89" s="7">
        <v>105</v>
      </c>
      <c r="D89" s="25" t="str">
        <f t="shared" si="5"/>
        <v>20</v>
      </c>
      <c r="E89" s="25" t="str">
        <f t="shared" si="7"/>
        <v>20-105</v>
      </c>
      <c r="F89" s="7" t="s">
        <v>24</v>
      </c>
      <c r="G89" s="7" t="s">
        <v>25</v>
      </c>
      <c r="H89" s="25">
        <v>174.4</v>
      </c>
      <c r="I89" s="25">
        <v>174.4</v>
      </c>
      <c r="J89" s="7"/>
      <c r="K89" s="7">
        <v>94.59</v>
      </c>
      <c r="L89" s="7">
        <v>79.81</v>
      </c>
      <c r="M89" s="7" t="s">
        <v>26</v>
      </c>
      <c r="N89" s="7" t="s">
        <v>30</v>
      </c>
      <c r="O89" s="25">
        <v>39700</v>
      </c>
      <c r="P89" s="25">
        <v>6923680</v>
      </c>
      <c r="Q89" s="19"/>
      <c r="R89" s="14">
        <v>35516</v>
      </c>
      <c r="S89" s="19">
        <v>6193990</v>
      </c>
      <c r="T89" s="39">
        <f t="shared" si="6"/>
        <v>-0.10539042821158695</v>
      </c>
      <c r="U89" s="22" t="str">
        <f>VLOOKUP(E89,'[1]销售台账'!$D$4:$M$107,10,0)</f>
        <v>合同</v>
      </c>
      <c r="V89" s="22">
        <f>VLOOKUP(E89,'[1]销售台账'!$D:$K,8,0)</f>
        <v>34846</v>
      </c>
      <c r="W89" s="22">
        <f t="shared" si="8"/>
        <v>670</v>
      </c>
    </row>
    <row r="90" spans="1:23" ht="18" customHeight="1">
      <c r="A90" s="25" t="s">
        <v>49</v>
      </c>
      <c r="B90" s="7" t="s">
        <v>23</v>
      </c>
      <c r="C90" s="7">
        <v>101</v>
      </c>
      <c r="D90" s="25" t="str">
        <f t="shared" si="5"/>
        <v>21</v>
      </c>
      <c r="E90" s="25" t="str">
        <f t="shared" si="7"/>
        <v>21-101</v>
      </c>
      <c r="F90" s="7" t="s">
        <v>24</v>
      </c>
      <c r="G90" s="7" t="s">
        <v>28</v>
      </c>
      <c r="H90" s="25">
        <v>293.32</v>
      </c>
      <c r="I90" s="25">
        <v>293.32</v>
      </c>
      <c r="J90" s="7"/>
      <c r="K90" s="7">
        <v>194.64</v>
      </c>
      <c r="L90" s="7">
        <v>98.68</v>
      </c>
      <c r="M90" s="7" t="s">
        <v>26</v>
      </c>
      <c r="N90" s="7" t="s">
        <v>30</v>
      </c>
      <c r="O90" s="25">
        <v>31500</v>
      </c>
      <c r="P90" s="25">
        <v>9239580</v>
      </c>
      <c r="Q90" s="19"/>
      <c r="R90" s="14">
        <v>33000</v>
      </c>
      <c r="S90" s="19">
        <v>9679560</v>
      </c>
      <c r="T90" s="39">
        <f t="shared" si="6"/>
        <v>0.04761904761904767</v>
      </c>
      <c r="U90" s="22" t="str">
        <f>VLOOKUP(E90,'[1]销售台账'!$D$4:$M$107,10,0)</f>
        <v>合同</v>
      </c>
      <c r="V90" s="22">
        <f>VLOOKUP(E90,'[1]销售台账'!$D:$K,8,0)</f>
        <v>35516</v>
      </c>
      <c r="W90" s="22">
        <f t="shared" si="8"/>
        <v>-2516</v>
      </c>
    </row>
    <row r="91" spans="1:23" ht="18" customHeight="1">
      <c r="A91" s="25" t="s">
        <v>49</v>
      </c>
      <c r="B91" s="7" t="s">
        <v>23</v>
      </c>
      <c r="C91" s="7">
        <v>102</v>
      </c>
      <c r="D91" s="25" t="str">
        <f t="shared" si="5"/>
        <v>21</v>
      </c>
      <c r="E91" s="25" t="str">
        <f t="shared" si="7"/>
        <v>21-102</v>
      </c>
      <c r="F91" s="7" t="s">
        <v>24</v>
      </c>
      <c r="G91" s="7" t="s">
        <v>29</v>
      </c>
      <c r="H91" s="25">
        <v>234.9</v>
      </c>
      <c r="I91" s="25">
        <v>234.9</v>
      </c>
      <c r="J91" s="7"/>
      <c r="K91" s="7">
        <v>161.29</v>
      </c>
      <c r="L91" s="7">
        <v>73.61</v>
      </c>
      <c r="M91" s="7" t="s">
        <v>26</v>
      </c>
      <c r="N91" s="7" t="s">
        <v>30</v>
      </c>
      <c r="O91" s="25">
        <v>33700</v>
      </c>
      <c r="P91" s="25">
        <v>7916130</v>
      </c>
      <c r="Q91" s="19"/>
      <c r="R91" s="14">
        <v>34216</v>
      </c>
      <c r="S91" s="19">
        <v>8037338</v>
      </c>
      <c r="T91" s="39">
        <f t="shared" si="6"/>
        <v>0.015311572700296816</v>
      </c>
      <c r="U91" s="22" t="str">
        <f>VLOOKUP(E91,'[1]销售台账'!$D$4:$M$107,10,0)</f>
        <v>未售</v>
      </c>
      <c r="V91" s="22">
        <f>VLOOKUP(E91,'[1]销售台账'!$D:$K,8,0)</f>
        <v>34216</v>
      </c>
      <c r="W91" s="22">
        <f t="shared" si="8"/>
        <v>0</v>
      </c>
    </row>
    <row r="92" spans="1:23" ht="18" customHeight="1">
      <c r="A92" s="25" t="s">
        <v>49</v>
      </c>
      <c r="B92" s="7" t="s">
        <v>23</v>
      </c>
      <c r="C92" s="7">
        <v>103</v>
      </c>
      <c r="D92" s="25" t="str">
        <f t="shared" si="5"/>
        <v>21</v>
      </c>
      <c r="E92" s="25" t="str">
        <f t="shared" si="7"/>
        <v>21-103</v>
      </c>
      <c r="F92" s="7" t="s">
        <v>24</v>
      </c>
      <c r="G92" s="7" t="s">
        <v>29</v>
      </c>
      <c r="H92" s="25">
        <v>234.9</v>
      </c>
      <c r="I92" s="25">
        <v>234.9</v>
      </c>
      <c r="J92" s="7"/>
      <c r="K92" s="7">
        <v>161.29</v>
      </c>
      <c r="L92" s="7">
        <v>73.61</v>
      </c>
      <c r="M92" s="7" t="s">
        <v>26</v>
      </c>
      <c r="N92" s="7" t="s">
        <v>30</v>
      </c>
      <c r="O92" s="25">
        <v>33700</v>
      </c>
      <c r="P92" s="25">
        <v>7916130</v>
      </c>
      <c r="Q92" s="50"/>
      <c r="R92" s="14">
        <v>34266</v>
      </c>
      <c r="S92" s="19">
        <v>8049083</v>
      </c>
      <c r="T92" s="39">
        <f t="shared" si="6"/>
        <v>0.016795252225519253</v>
      </c>
      <c r="U92" s="22" t="str">
        <f>VLOOKUP(E92,'[1]销售台账'!$D$4:$M$107,10,0)</f>
        <v>未售</v>
      </c>
      <c r="V92" s="22">
        <f>VLOOKUP(E92,'[1]销售台账'!$D:$K,8,0)</f>
        <v>34266</v>
      </c>
      <c r="W92" s="22">
        <f t="shared" si="8"/>
        <v>0</v>
      </c>
    </row>
    <row r="93" spans="1:23" ht="18" customHeight="1">
      <c r="A93" s="25" t="s">
        <v>49</v>
      </c>
      <c r="B93" s="7" t="s">
        <v>23</v>
      </c>
      <c r="C93" s="7">
        <v>104</v>
      </c>
      <c r="D93" s="25" t="str">
        <f t="shared" si="5"/>
        <v>21</v>
      </c>
      <c r="E93" s="25" t="str">
        <f t="shared" si="7"/>
        <v>21-104</v>
      </c>
      <c r="F93" s="7" t="s">
        <v>24</v>
      </c>
      <c r="G93" s="7" t="s">
        <v>29</v>
      </c>
      <c r="H93" s="25">
        <v>234.94</v>
      </c>
      <c r="I93" s="25">
        <v>234.94</v>
      </c>
      <c r="J93" s="7"/>
      <c r="K93" s="7">
        <v>161.33</v>
      </c>
      <c r="L93" s="7">
        <v>73.61</v>
      </c>
      <c r="M93" s="7" t="s">
        <v>26</v>
      </c>
      <c r="N93" s="7" t="s">
        <v>30</v>
      </c>
      <c r="O93" s="25">
        <v>33700</v>
      </c>
      <c r="P93" s="25">
        <v>7917478</v>
      </c>
      <c r="Q93" s="50"/>
      <c r="R93" s="14">
        <v>34266</v>
      </c>
      <c r="S93" s="19">
        <v>8050454</v>
      </c>
      <c r="T93" s="39">
        <f t="shared" si="6"/>
        <v>0.016795252225519253</v>
      </c>
      <c r="U93" s="22" t="str">
        <f>VLOOKUP(E93,'[1]销售台账'!$D$4:$M$107,10,0)</f>
        <v>未售</v>
      </c>
      <c r="V93" s="22">
        <f>VLOOKUP(E93,'[1]销售台账'!$D:$K,8,0)</f>
        <v>34266</v>
      </c>
      <c r="W93" s="22">
        <f t="shared" si="8"/>
        <v>0</v>
      </c>
    </row>
    <row r="94" spans="1:23" ht="18" customHeight="1">
      <c r="A94" s="25" t="s">
        <v>49</v>
      </c>
      <c r="B94" s="7" t="s">
        <v>23</v>
      </c>
      <c r="C94" s="7">
        <v>105</v>
      </c>
      <c r="D94" s="25" t="str">
        <f t="shared" si="5"/>
        <v>21</v>
      </c>
      <c r="E94" s="25" t="str">
        <f t="shared" si="7"/>
        <v>21-105</v>
      </c>
      <c r="F94" s="7" t="s">
        <v>24</v>
      </c>
      <c r="G94" s="7" t="s">
        <v>28</v>
      </c>
      <c r="H94" s="25">
        <v>293.43</v>
      </c>
      <c r="I94" s="25">
        <v>293.43</v>
      </c>
      <c r="J94" s="7"/>
      <c r="K94" s="7">
        <v>194.64</v>
      </c>
      <c r="L94" s="7">
        <v>98.79</v>
      </c>
      <c r="M94" s="7" t="s">
        <v>26</v>
      </c>
      <c r="N94" s="7" t="s">
        <v>30</v>
      </c>
      <c r="O94" s="25">
        <v>31800</v>
      </c>
      <c r="P94" s="25">
        <v>9331074</v>
      </c>
      <c r="Q94" s="50"/>
      <c r="R94" s="14">
        <v>34546</v>
      </c>
      <c r="S94" s="19">
        <v>10136833</v>
      </c>
      <c r="T94" s="39">
        <f t="shared" si="6"/>
        <v>0.0863522012578617</v>
      </c>
      <c r="U94" s="22" t="str">
        <f>VLOOKUP(E94,'[1]销售台账'!$D$4:$M$107,10,0)</f>
        <v>未售</v>
      </c>
      <c r="V94" s="22">
        <f>VLOOKUP(E94,'[1]销售台账'!$D:$K,8,0)</f>
        <v>34546</v>
      </c>
      <c r="W94" s="22">
        <f t="shared" si="8"/>
        <v>0</v>
      </c>
    </row>
    <row r="95" spans="1:23" ht="18" customHeight="1">
      <c r="A95" s="25" t="s">
        <v>50</v>
      </c>
      <c r="B95" s="7" t="s">
        <v>23</v>
      </c>
      <c r="C95" s="7">
        <v>101</v>
      </c>
      <c r="D95" s="25" t="str">
        <f t="shared" si="5"/>
        <v>22</v>
      </c>
      <c r="E95" s="25" t="str">
        <f t="shared" si="7"/>
        <v>22-101</v>
      </c>
      <c r="F95" s="7" t="s">
        <v>24</v>
      </c>
      <c r="G95" s="7" t="s">
        <v>25</v>
      </c>
      <c r="H95" s="25">
        <v>174.75</v>
      </c>
      <c r="I95" s="25">
        <v>174.75</v>
      </c>
      <c r="J95" s="7"/>
      <c r="K95" s="7">
        <v>94.57</v>
      </c>
      <c r="L95" s="7">
        <v>80.18</v>
      </c>
      <c r="M95" s="7" t="s">
        <v>26</v>
      </c>
      <c r="N95" s="7" t="s">
        <v>30</v>
      </c>
      <c r="O95" s="25">
        <v>37700</v>
      </c>
      <c r="P95" s="25">
        <v>6588075</v>
      </c>
      <c r="Q95" s="50"/>
      <c r="R95" s="14">
        <v>35316</v>
      </c>
      <c r="S95" s="19">
        <v>6171417</v>
      </c>
      <c r="T95" s="39">
        <f t="shared" si="6"/>
        <v>-0.063236074270557</v>
      </c>
      <c r="U95" s="22" t="str">
        <f>VLOOKUP(E95,'[1]销售台账'!$D$4:$M$107,10,0)</f>
        <v>未售</v>
      </c>
      <c r="V95" s="22">
        <f>VLOOKUP(E95,'[1]销售台账'!$D:$K,8,0)</f>
        <v>35316</v>
      </c>
      <c r="W95" s="22">
        <f t="shared" si="8"/>
        <v>0</v>
      </c>
    </row>
    <row r="96" spans="1:23" ht="18" customHeight="1">
      <c r="A96" s="25" t="s">
        <v>50</v>
      </c>
      <c r="B96" s="7" t="s">
        <v>23</v>
      </c>
      <c r="C96" s="7">
        <v>102</v>
      </c>
      <c r="D96" s="25" t="str">
        <f t="shared" si="5"/>
        <v>22</v>
      </c>
      <c r="E96" s="25" t="str">
        <f t="shared" si="7"/>
        <v>22-102</v>
      </c>
      <c r="F96" s="7" t="s">
        <v>24</v>
      </c>
      <c r="G96" s="7" t="s">
        <v>29</v>
      </c>
      <c r="H96" s="25">
        <v>234.9</v>
      </c>
      <c r="I96" s="25">
        <v>234.9</v>
      </c>
      <c r="J96" s="7"/>
      <c r="K96" s="7">
        <v>161.29</v>
      </c>
      <c r="L96" s="7">
        <v>73.61</v>
      </c>
      <c r="M96" s="7" t="s">
        <v>26</v>
      </c>
      <c r="N96" s="7" t="s">
        <v>30</v>
      </c>
      <c r="O96" s="25">
        <v>33300</v>
      </c>
      <c r="P96" s="25">
        <v>7822170</v>
      </c>
      <c r="Q96" s="50"/>
      <c r="R96" s="14">
        <v>34066</v>
      </c>
      <c r="S96" s="19">
        <v>8002103</v>
      </c>
      <c r="T96" s="39">
        <f t="shared" si="6"/>
        <v>0.023003003003003064</v>
      </c>
      <c r="U96" s="22" t="str">
        <f>VLOOKUP(E96,'[1]销售台账'!$D$4:$M$107,10,0)</f>
        <v>未售</v>
      </c>
      <c r="V96" s="22">
        <f>VLOOKUP(E96,'[1]销售台账'!$D:$K,8,0)</f>
        <v>34066</v>
      </c>
      <c r="W96" s="22">
        <f t="shared" si="8"/>
        <v>0</v>
      </c>
    </row>
    <row r="97" spans="1:23" ht="18" customHeight="1">
      <c r="A97" s="25" t="s">
        <v>50</v>
      </c>
      <c r="B97" s="7" t="s">
        <v>23</v>
      </c>
      <c r="C97" s="7">
        <v>103</v>
      </c>
      <c r="D97" s="25" t="str">
        <f t="shared" si="5"/>
        <v>22</v>
      </c>
      <c r="E97" s="25" t="str">
        <f t="shared" si="7"/>
        <v>22-103</v>
      </c>
      <c r="F97" s="7" t="s">
        <v>24</v>
      </c>
      <c r="G97" s="7" t="s">
        <v>29</v>
      </c>
      <c r="H97" s="25">
        <v>234.9</v>
      </c>
      <c r="I97" s="25">
        <v>234.9</v>
      </c>
      <c r="J97" s="7"/>
      <c r="K97" s="7">
        <v>161.29</v>
      </c>
      <c r="L97" s="7">
        <v>73.61</v>
      </c>
      <c r="M97" s="7" t="s">
        <v>26</v>
      </c>
      <c r="N97" s="7" t="s">
        <v>30</v>
      </c>
      <c r="O97" s="25">
        <v>33800</v>
      </c>
      <c r="P97" s="25">
        <v>7939620</v>
      </c>
      <c r="Q97" s="50"/>
      <c r="R97" s="14">
        <v>34166</v>
      </c>
      <c r="S97" s="19">
        <v>8025593</v>
      </c>
      <c r="T97" s="39">
        <f t="shared" si="6"/>
        <v>0.010828402366863887</v>
      </c>
      <c r="U97" s="22" t="str">
        <f>VLOOKUP(E97,'[1]销售台账'!$D$4:$M$107,10,0)</f>
        <v>未售</v>
      </c>
      <c r="V97" s="22">
        <f>VLOOKUP(E97,'[1]销售台账'!$D:$K,8,0)</f>
        <v>34166</v>
      </c>
      <c r="W97" s="22">
        <f t="shared" si="8"/>
        <v>0</v>
      </c>
    </row>
    <row r="98" spans="1:23" ht="18" customHeight="1">
      <c r="A98" s="25" t="s">
        <v>50</v>
      </c>
      <c r="B98" s="7" t="s">
        <v>23</v>
      </c>
      <c r="C98" s="7">
        <v>104</v>
      </c>
      <c r="D98" s="25" t="str">
        <f t="shared" si="5"/>
        <v>22</v>
      </c>
      <c r="E98" s="25" t="str">
        <f t="shared" si="7"/>
        <v>22-104</v>
      </c>
      <c r="F98" s="7" t="s">
        <v>24</v>
      </c>
      <c r="G98" s="7" t="s">
        <v>28</v>
      </c>
      <c r="H98" s="25">
        <v>294.21</v>
      </c>
      <c r="I98" s="25">
        <v>294.21</v>
      </c>
      <c r="J98" s="7"/>
      <c r="K98" s="7">
        <v>195.5</v>
      </c>
      <c r="L98" s="7">
        <v>98.71</v>
      </c>
      <c r="M98" s="7" t="s">
        <v>26</v>
      </c>
      <c r="N98" s="7" t="s">
        <v>30</v>
      </c>
      <c r="O98" s="25">
        <v>31400</v>
      </c>
      <c r="P98" s="25">
        <v>9238194</v>
      </c>
      <c r="Q98" s="50"/>
      <c r="R98" s="14">
        <v>33446</v>
      </c>
      <c r="S98" s="19">
        <v>9840148</v>
      </c>
      <c r="T98" s="39">
        <f t="shared" si="6"/>
        <v>0.06515923566878978</v>
      </c>
      <c r="U98" s="22" t="str">
        <f>VLOOKUP(E98,'[1]销售台账'!$D$4:$M$107,10,0)</f>
        <v>未售</v>
      </c>
      <c r="V98" s="22">
        <f>VLOOKUP(E98,'[1]销售台账'!$D:$K,8,0)</f>
        <v>33446</v>
      </c>
      <c r="W98" s="22">
        <f t="shared" si="8"/>
        <v>0</v>
      </c>
    </row>
    <row r="99" spans="1:23" ht="18" customHeight="1">
      <c r="A99" s="25" t="s">
        <v>50</v>
      </c>
      <c r="B99" s="7" t="s">
        <v>23</v>
      </c>
      <c r="C99" s="7">
        <v>105</v>
      </c>
      <c r="D99" s="25" t="str">
        <f t="shared" si="5"/>
        <v>22</v>
      </c>
      <c r="E99" s="25" t="str">
        <f t="shared" si="7"/>
        <v>22-105</v>
      </c>
      <c r="F99" s="7" t="s">
        <v>24</v>
      </c>
      <c r="G99" s="7" t="s">
        <v>28</v>
      </c>
      <c r="H99" s="25">
        <v>294.17</v>
      </c>
      <c r="I99" s="25">
        <v>294.17</v>
      </c>
      <c r="J99" s="7"/>
      <c r="K99" s="7">
        <v>195.44</v>
      </c>
      <c r="L99" s="7">
        <v>98.73</v>
      </c>
      <c r="M99" s="7" t="s">
        <v>26</v>
      </c>
      <c r="N99" s="7" t="s">
        <v>30</v>
      </c>
      <c r="O99" s="25">
        <v>31400</v>
      </c>
      <c r="P99" s="25">
        <v>9236938</v>
      </c>
      <c r="Q99" s="19"/>
      <c r="R99" s="14">
        <v>33446</v>
      </c>
      <c r="S99" s="19">
        <v>9838810</v>
      </c>
      <c r="T99" s="39">
        <f t="shared" si="6"/>
        <v>0.06515923566878978</v>
      </c>
      <c r="U99" s="22" t="str">
        <f>VLOOKUP(E99,'[1]销售台账'!$D$4:$M$107,10,0)</f>
        <v>合同</v>
      </c>
      <c r="V99" s="22">
        <f>VLOOKUP(E99,'[1]销售台账'!$D:$K,8,0)</f>
        <v>33446</v>
      </c>
      <c r="W99" s="22">
        <f t="shared" si="8"/>
        <v>0</v>
      </c>
    </row>
    <row r="100" spans="1:23" ht="18" customHeight="1">
      <c r="A100" s="25" t="s">
        <v>50</v>
      </c>
      <c r="B100" s="7" t="s">
        <v>23</v>
      </c>
      <c r="C100" s="7">
        <v>106</v>
      </c>
      <c r="D100" s="25" t="str">
        <f t="shared" si="5"/>
        <v>22</v>
      </c>
      <c r="E100" s="25" t="str">
        <f t="shared" si="7"/>
        <v>22-106</v>
      </c>
      <c r="F100" s="7" t="s">
        <v>24</v>
      </c>
      <c r="G100" s="7" t="s">
        <v>29</v>
      </c>
      <c r="H100" s="25">
        <v>234.9</v>
      </c>
      <c r="I100" s="25">
        <v>234.9</v>
      </c>
      <c r="J100" s="7"/>
      <c r="K100" s="7">
        <v>161.29</v>
      </c>
      <c r="L100" s="7">
        <v>73.61</v>
      </c>
      <c r="M100" s="7" t="s">
        <v>26</v>
      </c>
      <c r="N100" s="7" t="s">
        <v>30</v>
      </c>
      <c r="O100" s="25">
        <v>33800</v>
      </c>
      <c r="P100" s="25">
        <v>7939620</v>
      </c>
      <c r="Q100" s="50"/>
      <c r="R100" s="14">
        <v>34216</v>
      </c>
      <c r="S100" s="19">
        <v>8037338</v>
      </c>
      <c r="T100" s="39">
        <f t="shared" si="6"/>
        <v>0.012307692307692353</v>
      </c>
      <c r="U100" s="22" t="str">
        <f>VLOOKUP(E100,'[1]销售台账'!$D$4:$M$107,10,0)</f>
        <v>未售</v>
      </c>
      <c r="V100" s="22">
        <f>VLOOKUP(E100,'[1]销售台账'!$D:$K,8,0)</f>
        <v>34216</v>
      </c>
      <c r="W100" s="22">
        <f t="shared" si="8"/>
        <v>0</v>
      </c>
    </row>
    <row r="101" spans="1:23" ht="18" customHeight="1">
      <c r="A101" s="25" t="s">
        <v>50</v>
      </c>
      <c r="B101" s="7" t="s">
        <v>23</v>
      </c>
      <c r="C101" s="7">
        <v>107</v>
      </c>
      <c r="D101" s="25" t="str">
        <f t="shared" si="5"/>
        <v>22</v>
      </c>
      <c r="E101" s="25" t="str">
        <f t="shared" si="7"/>
        <v>22-107</v>
      </c>
      <c r="F101" s="7" t="s">
        <v>24</v>
      </c>
      <c r="G101" s="7" t="s">
        <v>29</v>
      </c>
      <c r="H101" s="25">
        <v>234.9</v>
      </c>
      <c r="I101" s="25">
        <v>234.9</v>
      </c>
      <c r="J101" s="7"/>
      <c r="K101" s="7">
        <v>161.29</v>
      </c>
      <c r="L101" s="7">
        <v>73.61</v>
      </c>
      <c r="M101" s="7" t="s">
        <v>26</v>
      </c>
      <c r="N101" s="7" t="s">
        <v>30</v>
      </c>
      <c r="O101" s="25">
        <v>34100</v>
      </c>
      <c r="P101" s="25">
        <v>8010090</v>
      </c>
      <c r="Q101" s="50"/>
      <c r="R101" s="14">
        <v>34066</v>
      </c>
      <c r="S101" s="19">
        <v>8002103</v>
      </c>
      <c r="T101" s="39">
        <f t="shared" si="6"/>
        <v>-0.0009970674486803333</v>
      </c>
      <c r="U101" s="22" t="str">
        <f>VLOOKUP(E101,'[1]销售台账'!$D$4:$M$107,10,0)</f>
        <v>未售</v>
      </c>
      <c r="V101" s="22">
        <f>VLOOKUP(E101,'[1]销售台账'!$D:$K,8,0)</f>
        <v>34066</v>
      </c>
      <c r="W101" s="22">
        <f t="shared" si="8"/>
        <v>0</v>
      </c>
    </row>
    <row r="102" spans="1:23" ht="18" customHeight="1">
      <c r="A102" s="25" t="s">
        <v>51</v>
      </c>
      <c r="B102" s="7" t="s">
        <v>23</v>
      </c>
      <c r="C102" s="7">
        <v>101</v>
      </c>
      <c r="D102" s="25" t="str">
        <f t="shared" si="5"/>
        <v>23</v>
      </c>
      <c r="E102" s="25" t="str">
        <f t="shared" si="7"/>
        <v>23-101</v>
      </c>
      <c r="F102" s="7" t="s">
        <v>24</v>
      </c>
      <c r="G102" s="7" t="s">
        <v>29</v>
      </c>
      <c r="H102" s="25">
        <v>234.9</v>
      </c>
      <c r="I102" s="25">
        <v>234.9</v>
      </c>
      <c r="J102" s="7"/>
      <c r="K102" s="7">
        <v>161.29</v>
      </c>
      <c r="L102" s="7">
        <v>73.61</v>
      </c>
      <c r="M102" s="7" t="s">
        <v>26</v>
      </c>
      <c r="N102" s="7" t="s">
        <v>30</v>
      </c>
      <c r="O102" s="25">
        <v>33700</v>
      </c>
      <c r="P102" s="25">
        <v>7916130</v>
      </c>
      <c r="Q102" s="50"/>
      <c r="R102" s="14">
        <v>34166</v>
      </c>
      <c r="S102" s="19">
        <v>8025593</v>
      </c>
      <c r="T102" s="39">
        <f aca="true" t="shared" si="9" ref="T102:T109">R102/O102-100%</f>
        <v>0.013827893175074157</v>
      </c>
      <c r="U102" s="22" t="str">
        <f>VLOOKUP(E102,'[1]销售台账'!$D$4:$M$107,10,0)</f>
        <v>未售</v>
      </c>
      <c r="V102" s="22">
        <f>VLOOKUP(E102,'[1]销售台账'!$D:$K,8,0)</f>
        <v>34166</v>
      </c>
      <c r="W102" s="22">
        <f t="shared" si="8"/>
        <v>0</v>
      </c>
    </row>
    <row r="103" spans="1:23" ht="18" customHeight="1">
      <c r="A103" s="25" t="s">
        <v>51</v>
      </c>
      <c r="B103" s="7" t="s">
        <v>23</v>
      </c>
      <c r="C103" s="7">
        <v>102</v>
      </c>
      <c r="D103" s="25" t="str">
        <f t="shared" si="5"/>
        <v>23</v>
      </c>
      <c r="E103" s="25" t="str">
        <f t="shared" si="7"/>
        <v>23-102</v>
      </c>
      <c r="F103" s="7" t="s">
        <v>24</v>
      </c>
      <c r="G103" s="7" t="s">
        <v>29</v>
      </c>
      <c r="H103" s="25">
        <v>234.9</v>
      </c>
      <c r="I103" s="25">
        <v>234.9</v>
      </c>
      <c r="J103" s="7"/>
      <c r="K103" s="7">
        <v>161.29</v>
      </c>
      <c r="L103" s="7">
        <v>73.61</v>
      </c>
      <c r="M103" s="7" t="s">
        <v>26</v>
      </c>
      <c r="N103" s="7" t="s">
        <v>30</v>
      </c>
      <c r="O103" s="25">
        <v>33300</v>
      </c>
      <c r="P103" s="25">
        <v>7822170</v>
      </c>
      <c r="Q103" s="50"/>
      <c r="R103" s="14">
        <v>34066</v>
      </c>
      <c r="S103" s="19">
        <v>8002103</v>
      </c>
      <c r="T103" s="39">
        <f t="shared" si="9"/>
        <v>0.023003003003003064</v>
      </c>
      <c r="U103" s="22" t="str">
        <f>VLOOKUP(E103,'[1]销售台账'!$D$4:$M$107,10,0)</f>
        <v>未售</v>
      </c>
      <c r="V103" s="22">
        <f>VLOOKUP(E103,'[1]销售台账'!$D:$K,8,0)</f>
        <v>34066</v>
      </c>
      <c r="W103" s="22">
        <f t="shared" si="8"/>
        <v>0</v>
      </c>
    </row>
    <row r="104" spans="1:23" ht="18" customHeight="1">
      <c r="A104" s="25" t="s">
        <v>51</v>
      </c>
      <c r="B104" s="7" t="s">
        <v>23</v>
      </c>
      <c r="C104" s="7">
        <v>103</v>
      </c>
      <c r="D104" s="25" t="str">
        <f t="shared" si="5"/>
        <v>23</v>
      </c>
      <c r="E104" s="25" t="str">
        <f t="shared" si="7"/>
        <v>23-103</v>
      </c>
      <c r="F104" s="7" t="s">
        <v>24</v>
      </c>
      <c r="G104" s="7" t="s">
        <v>25</v>
      </c>
      <c r="H104" s="25">
        <v>174.74</v>
      </c>
      <c r="I104" s="25">
        <v>174.74</v>
      </c>
      <c r="J104" s="7"/>
      <c r="K104" s="7">
        <v>94.56</v>
      </c>
      <c r="L104" s="7">
        <v>80.18</v>
      </c>
      <c r="M104" s="7" t="s">
        <v>26</v>
      </c>
      <c r="N104" s="7" t="s">
        <v>30</v>
      </c>
      <c r="O104" s="25">
        <v>37600</v>
      </c>
      <c r="P104" s="25">
        <v>6570224</v>
      </c>
      <c r="Q104" s="50"/>
      <c r="R104" s="14">
        <v>35566</v>
      </c>
      <c r="S104" s="19">
        <v>6214803</v>
      </c>
      <c r="T104" s="39">
        <f t="shared" si="9"/>
        <v>-0.0540957446808511</v>
      </c>
      <c r="U104" s="22" t="str">
        <f>VLOOKUP(E104,'[1]销售台账'!$D$4:$M$107,10,0)</f>
        <v>未售</v>
      </c>
      <c r="V104" s="22">
        <f>VLOOKUP(E104,'[1]销售台账'!$D:$K,8,0)</f>
        <v>35566</v>
      </c>
      <c r="W104" s="22">
        <f t="shared" si="8"/>
        <v>0</v>
      </c>
    </row>
    <row r="105" spans="1:23" ht="18" customHeight="1">
      <c r="A105" s="25" t="s">
        <v>52</v>
      </c>
      <c r="B105" s="7" t="s">
        <v>23</v>
      </c>
      <c r="C105" s="7">
        <v>101</v>
      </c>
      <c r="D105" s="25" t="str">
        <f t="shared" si="5"/>
        <v>25</v>
      </c>
      <c r="E105" s="25" t="str">
        <f t="shared" si="7"/>
        <v>25-101</v>
      </c>
      <c r="F105" s="7" t="s">
        <v>24</v>
      </c>
      <c r="G105" s="7" t="s">
        <v>25</v>
      </c>
      <c r="H105" s="25">
        <v>87.56</v>
      </c>
      <c r="I105" s="25">
        <v>87.56</v>
      </c>
      <c r="J105" s="7"/>
      <c r="K105" s="7">
        <v>87.56</v>
      </c>
      <c r="L105" s="7">
        <v>0</v>
      </c>
      <c r="M105" s="7" t="s">
        <v>26</v>
      </c>
      <c r="N105" s="7" t="s">
        <v>30</v>
      </c>
      <c r="O105" s="25">
        <v>50700</v>
      </c>
      <c r="P105" s="25">
        <v>4439292</v>
      </c>
      <c r="Q105" s="50"/>
      <c r="R105" s="14">
        <v>46116</v>
      </c>
      <c r="S105" s="19">
        <v>4037917</v>
      </c>
      <c r="T105" s="39">
        <f t="shared" si="9"/>
        <v>-0.09041420118343191</v>
      </c>
      <c r="U105" s="22" t="str">
        <f>VLOOKUP(E105,'[1]销售台账'!$D$4:$M$107,10,0)</f>
        <v>合同</v>
      </c>
      <c r="V105" s="22">
        <f>VLOOKUP(E105,'[1]销售台账'!$D:$K,8,0)</f>
        <v>46116</v>
      </c>
      <c r="W105" s="22">
        <f t="shared" si="8"/>
        <v>0</v>
      </c>
    </row>
    <row r="106" spans="1:23" ht="18" customHeight="1">
      <c r="A106" s="25" t="s">
        <v>52</v>
      </c>
      <c r="B106" s="7" t="s">
        <v>23</v>
      </c>
      <c r="C106" s="7">
        <v>102</v>
      </c>
      <c r="D106" s="25" t="str">
        <f t="shared" si="5"/>
        <v>25</v>
      </c>
      <c r="E106" s="25" t="str">
        <f t="shared" si="7"/>
        <v>25-102</v>
      </c>
      <c r="F106" s="7" t="s">
        <v>24</v>
      </c>
      <c r="G106" s="7" t="s">
        <v>25</v>
      </c>
      <c r="H106" s="25">
        <v>87.56</v>
      </c>
      <c r="I106" s="25">
        <v>87.56</v>
      </c>
      <c r="J106" s="7"/>
      <c r="K106" s="7">
        <v>87.56</v>
      </c>
      <c r="L106" s="7">
        <v>0</v>
      </c>
      <c r="M106" s="7" t="s">
        <v>26</v>
      </c>
      <c r="N106" s="7" t="s">
        <v>30</v>
      </c>
      <c r="O106" s="25">
        <v>50600</v>
      </c>
      <c r="P106" s="25">
        <v>4430536</v>
      </c>
      <c r="Q106" s="50"/>
      <c r="R106" s="14">
        <v>46066</v>
      </c>
      <c r="S106" s="19">
        <v>4033539</v>
      </c>
      <c r="T106" s="39">
        <f t="shared" si="9"/>
        <v>-0.08960474308300392</v>
      </c>
      <c r="U106" s="22" t="str">
        <f>VLOOKUP(E106,'[1]销售台账'!$D$4:$M$107,10,0)</f>
        <v>合同</v>
      </c>
      <c r="V106" s="22">
        <f>VLOOKUP(E106,'[1]销售台账'!$D:$K,8,0)</f>
        <v>46066</v>
      </c>
      <c r="W106" s="22">
        <f t="shared" si="8"/>
        <v>0</v>
      </c>
    </row>
    <row r="107" spans="1:23" ht="18" customHeight="1">
      <c r="A107" s="25" t="s">
        <v>52</v>
      </c>
      <c r="B107" s="7" t="s">
        <v>23</v>
      </c>
      <c r="C107" s="7">
        <v>103</v>
      </c>
      <c r="D107" s="25" t="str">
        <f t="shared" si="5"/>
        <v>25</v>
      </c>
      <c r="E107" s="25" t="str">
        <f t="shared" si="7"/>
        <v>25-103</v>
      </c>
      <c r="F107" s="7" t="s">
        <v>24</v>
      </c>
      <c r="G107" s="7" t="s">
        <v>25</v>
      </c>
      <c r="H107" s="25">
        <v>87.56</v>
      </c>
      <c r="I107" s="25">
        <v>87.56</v>
      </c>
      <c r="J107" s="7"/>
      <c r="K107" s="7">
        <v>87.56</v>
      </c>
      <c r="L107" s="7">
        <v>0</v>
      </c>
      <c r="M107" s="7" t="s">
        <v>26</v>
      </c>
      <c r="N107" s="7" t="s">
        <v>30</v>
      </c>
      <c r="O107" s="25">
        <v>50300</v>
      </c>
      <c r="P107" s="25">
        <v>4404268</v>
      </c>
      <c r="Q107" s="50"/>
      <c r="R107" s="14">
        <v>46966</v>
      </c>
      <c r="S107" s="19">
        <v>4112343</v>
      </c>
      <c r="T107" s="39">
        <f t="shared" si="9"/>
        <v>-0.06628230616302189</v>
      </c>
      <c r="U107" s="22" t="str">
        <f>VLOOKUP(E107,'[1]销售台账'!$D$4:$M$107,10,0)</f>
        <v>合同</v>
      </c>
      <c r="V107" s="22">
        <f>VLOOKUP(E107,'[1]销售台账'!$D:$K,8,0)</f>
        <v>46966</v>
      </c>
      <c r="W107" s="22">
        <f t="shared" si="8"/>
        <v>0</v>
      </c>
    </row>
    <row r="108" spans="1:23" ht="18" customHeight="1">
      <c r="A108" s="25" t="s">
        <v>52</v>
      </c>
      <c r="B108" s="7" t="s">
        <v>23</v>
      </c>
      <c r="C108" s="7">
        <v>104</v>
      </c>
      <c r="D108" s="25" t="str">
        <f t="shared" si="5"/>
        <v>25</v>
      </c>
      <c r="E108" s="25" t="str">
        <f t="shared" si="7"/>
        <v>25-104</v>
      </c>
      <c r="F108" s="7" t="s">
        <v>24</v>
      </c>
      <c r="G108" s="7" t="s">
        <v>37</v>
      </c>
      <c r="H108" s="25">
        <v>159.42</v>
      </c>
      <c r="I108" s="25">
        <v>159.42</v>
      </c>
      <c r="J108" s="7"/>
      <c r="K108" s="7">
        <v>159.42</v>
      </c>
      <c r="L108" s="7">
        <v>0</v>
      </c>
      <c r="M108" s="7" t="s">
        <v>26</v>
      </c>
      <c r="N108" s="7" t="s">
        <v>30</v>
      </c>
      <c r="O108" s="25">
        <v>41800</v>
      </c>
      <c r="P108" s="25">
        <v>6663755.999999999</v>
      </c>
      <c r="Q108" s="50"/>
      <c r="R108" s="14">
        <v>36766</v>
      </c>
      <c r="S108" s="19">
        <v>5861236</v>
      </c>
      <c r="T108" s="39">
        <f t="shared" si="9"/>
        <v>-0.12043062200956933</v>
      </c>
      <c r="U108" s="22" t="str">
        <f>VLOOKUP(E108,'[1]销售台账'!$D$4:$M$107,10,0)</f>
        <v>合同</v>
      </c>
      <c r="V108" s="22">
        <f>VLOOKUP(E108,'[1]销售台账'!$D:$K,8,0)</f>
        <v>36766</v>
      </c>
      <c r="W108" s="22">
        <f t="shared" si="8"/>
        <v>0</v>
      </c>
    </row>
    <row r="109" spans="1:23" ht="18" customHeight="1">
      <c r="A109" s="25" t="s">
        <v>52</v>
      </c>
      <c r="B109" s="7" t="s">
        <v>23</v>
      </c>
      <c r="C109" s="7">
        <v>105</v>
      </c>
      <c r="D109" s="25" t="str">
        <f t="shared" si="5"/>
        <v>25</v>
      </c>
      <c r="E109" s="25" t="str">
        <f t="shared" si="7"/>
        <v>25-105</v>
      </c>
      <c r="F109" s="7" t="s">
        <v>24</v>
      </c>
      <c r="G109" s="7" t="s">
        <v>37</v>
      </c>
      <c r="H109" s="25">
        <v>159.42</v>
      </c>
      <c r="I109" s="25">
        <v>159.42</v>
      </c>
      <c r="J109" s="7"/>
      <c r="K109" s="7">
        <v>159.42</v>
      </c>
      <c r="L109" s="7">
        <v>0</v>
      </c>
      <c r="M109" s="7" t="s">
        <v>26</v>
      </c>
      <c r="N109" s="7" t="s">
        <v>30</v>
      </c>
      <c r="O109" s="25">
        <v>41700</v>
      </c>
      <c r="P109" s="25">
        <v>6647813.999999999</v>
      </c>
      <c r="Q109" s="50"/>
      <c r="R109" s="14">
        <v>36966</v>
      </c>
      <c r="S109" s="19">
        <v>5893120</v>
      </c>
      <c r="T109" s="39">
        <f t="shared" si="9"/>
        <v>-0.1135251798561151</v>
      </c>
      <c r="U109" s="22" t="str">
        <f>VLOOKUP(E109,'[1]销售台账'!$D$4:$M$107,10,0)</f>
        <v>合同</v>
      </c>
      <c r="V109" s="22">
        <f>VLOOKUP(E109,'[1]销售台账'!$D:$K,8,0)</f>
        <v>36966</v>
      </c>
      <c r="W109" s="22">
        <f t="shared" si="8"/>
        <v>0</v>
      </c>
    </row>
    <row r="110" spans="1:23" ht="18" customHeight="1">
      <c r="A110" s="7"/>
      <c r="B110" s="7"/>
      <c r="C110" s="42"/>
      <c r="D110" s="42"/>
      <c r="E110" s="42"/>
      <c r="F110" s="7"/>
      <c r="G110" s="25"/>
      <c r="H110" s="12">
        <f>SUM(H6:H109)</f>
        <v>23506.05000000001</v>
      </c>
      <c r="I110" s="18"/>
      <c r="J110" s="7"/>
      <c r="K110" s="12"/>
      <c r="L110" s="12"/>
      <c r="M110" s="7"/>
      <c r="N110" s="7"/>
      <c r="O110" s="50">
        <f>P110/H110</f>
        <v>35001.802599756214</v>
      </c>
      <c r="P110" s="51">
        <f>SUM(P6:P109)</f>
        <v>822754122</v>
      </c>
      <c r="Q110" s="51"/>
      <c r="R110" s="19">
        <f>S110/H110</f>
        <v>35001.21402787791</v>
      </c>
      <c r="S110" s="14">
        <f>SUM(S6:S109)</f>
        <v>822740287</v>
      </c>
      <c r="T110" s="39"/>
      <c r="U110" s="22" t="e">
        <f>VLOOKUP(E110,'[1]销售台账'!$D$4:$M$107,10,0)</f>
        <v>#N/A</v>
      </c>
      <c r="V110" s="22" t="e">
        <f>VLOOKUP(E110,'[1]销售台账'!$D:$K,8,0)</f>
        <v>#N/A</v>
      </c>
      <c r="W110" s="22" t="e">
        <f t="shared" si="8"/>
        <v>#N/A</v>
      </c>
    </row>
    <row r="111" spans="1:20" ht="18" customHeight="1">
      <c r="A111" s="43" t="s">
        <v>53</v>
      </c>
      <c r="B111" s="44"/>
      <c r="C111" s="44"/>
      <c r="D111" s="44"/>
      <c r="E111" s="44"/>
      <c r="F111" s="45"/>
      <c r="G111" s="46" t="s">
        <v>54</v>
      </c>
      <c r="H111" s="47"/>
      <c r="I111" s="47"/>
      <c r="J111" s="47"/>
      <c r="K111" s="47"/>
      <c r="L111" s="47"/>
      <c r="M111" s="47"/>
      <c r="N111" s="52"/>
      <c r="O111" s="53" t="s">
        <v>55</v>
      </c>
      <c r="P111" s="54"/>
      <c r="Q111" s="54"/>
      <c r="R111" s="54"/>
      <c r="S111" s="54"/>
      <c r="T111" s="55"/>
    </row>
    <row r="112" spans="1:20" ht="18" customHeight="1">
      <c r="A112" s="43" t="s">
        <v>56</v>
      </c>
      <c r="B112" s="44"/>
      <c r="C112" s="44"/>
      <c r="D112" s="44"/>
      <c r="E112" s="44"/>
      <c r="F112" s="45"/>
      <c r="G112" s="46" t="s">
        <v>57</v>
      </c>
      <c r="H112" s="47"/>
      <c r="I112" s="47"/>
      <c r="J112" s="47"/>
      <c r="K112" s="47"/>
      <c r="L112" s="47"/>
      <c r="M112" s="47"/>
      <c r="N112" s="52"/>
      <c r="O112" s="53" t="s">
        <v>56</v>
      </c>
      <c r="P112" s="54"/>
      <c r="Q112" s="54"/>
      <c r="R112" s="54"/>
      <c r="S112" s="54"/>
      <c r="T112" s="55"/>
    </row>
    <row r="113" spans="1:20" ht="18" customHeight="1">
      <c r="A113" s="43" t="s">
        <v>58</v>
      </c>
      <c r="B113" s="44"/>
      <c r="C113" s="44"/>
      <c r="D113" s="44"/>
      <c r="E113" s="44"/>
      <c r="F113" s="45"/>
      <c r="G113" s="46" t="s">
        <v>59</v>
      </c>
      <c r="H113" s="47"/>
      <c r="I113" s="47"/>
      <c r="J113" s="47"/>
      <c r="K113" s="47"/>
      <c r="L113" s="47"/>
      <c r="M113" s="47"/>
      <c r="N113" s="52"/>
      <c r="O113" s="53" t="s">
        <v>58</v>
      </c>
      <c r="P113" s="54"/>
      <c r="Q113" s="54"/>
      <c r="R113" s="54"/>
      <c r="S113" s="54"/>
      <c r="T113" s="55"/>
    </row>
    <row r="114" spans="1:5" ht="18" customHeight="1">
      <c r="A114" s="48"/>
      <c r="C114" s="49"/>
      <c r="D114" s="49"/>
      <c r="E114" s="49"/>
    </row>
    <row r="115" spans="1:17" ht="18" customHeight="1">
      <c r="A115" s="3" t="s">
        <v>60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8" customHeight="1">
      <c r="A116" s="3" t="s">
        <v>61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</sheetData>
  <sheetProtection/>
  <autoFilter ref="A5:W113"/>
  <mergeCells count="10">
    <mergeCell ref="A4:T4"/>
    <mergeCell ref="A111:F111"/>
    <mergeCell ref="G111:N111"/>
    <mergeCell ref="O111:T111"/>
    <mergeCell ref="A112:F112"/>
    <mergeCell ref="G112:N112"/>
    <mergeCell ref="O112:T112"/>
    <mergeCell ref="A113:F113"/>
    <mergeCell ref="G113:N113"/>
    <mergeCell ref="O113:T1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"/>
  <sheetViews>
    <sheetView workbookViewId="0" topLeftCell="A1">
      <selection activeCell="J18" sqref="J18"/>
    </sheetView>
  </sheetViews>
  <sheetFormatPr defaultColWidth="9.00390625" defaultRowHeight="15"/>
  <cols>
    <col min="1" max="1" width="11.8515625" style="0" customWidth="1"/>
    <col min="2" max="2" width="7.421875" style="0" customWidth="1"/>
    <col min="4" max="7" width="8.7109375" style="0" customWidth="1"/>
    <col min="8" max="8" width="5.421875" style="0" customWidth="1"/>
    <col min="9" max="10" width="8.7109375" style="0" customWidth="1"/>
    <col min="12" max="12" width="10.140625" style="0" customWidth="1"/>
    <col min="13" max="13" width="13.28125" style="0" customWidth="1"/>
    <col min="14" max="14" width="11.8515625" style="0" customWidth="1"/>
    <col min="15" max="15" width="11.00390625" style="0" customWidth="1"/>
    <col min="16" max="16" width="11.8515625" style="0" customWidth="1"/>
    <col min="17" max="17" width="11.57421875" style="0" customWidth="1"/>
    <col min="18" max="18" width="11.8515625" style="0" customWidth="1"/>
  </cols>
  <sheetData>
    <row r="2" spans="1:18" s="22" customFormat="1" ht="18" customHeight="1">
      <c r="A2" s="7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8" t="s">
        <v>9</v>
      </c>
      <c r="G2" s="8" t="s">
        <v>10</v>
      </c>
      <c r="H2" s="7" t="s">
        <v>11</v>
      </c>
      <c r="I2" s="8" t="s">
        <v>12</v>
      </c>
      <c r="J2" s="8" t="s">
        <v>13</v>
      </c>
      <c r="K2" s="7" t="s">
        <v>14</v>
      </c>
      <c r="L2" s="7" t="s">
        <v>15</v>
      </c>
      <c r="M2" s="7" t="s">
        <v>62</v>
      </c>
      <c r="N2" s="7" t="s">
        <v>63</v>
      </c>
      <c r="O2" s="7" t="s">
        <v>18</v>
      </c>
      <c r="P2" s="14" t="s">
        <v>64</v>
      </c>
      <c r="Q2" s="14" t="s">
        <v>19</v>
      </c>
      <c r="R2" s="14" t="s">
        <v>20</v>
      </c>
    </row>
    <row r="3" spans="1:18" s="22" customFormat="1" ht="18" customHeight="1">
      <c r="A3" s="25" t="s">
        <v>45</v>
      </c>
      <c r="B3" s="7" t="s">
        <v>23</v>
      </c>
      <c r="C3" s="7">
        <v>101</v>
      </c>
      <c r="D3" s="7" t="s">
        <v>24</v>
      </c>
      <c r="E3" s="7" t="s">
        <v>25</v>
      </c>
      <c r="F3" s="25">
        <v>174.39</v>
      </c>
      <c r="G3" s="25">
        <v>174.39</v>
      </c>
      <c r="H3" s="7"/>
      <c r="I3" s="7">
        <v>94.5</v>
      </c>
      <c r="J3" s="7">
        <v>79.89</v>
      </c>
      <c r="K3" s="7" t="s">
        <v>26</v>
      </c>
      <c r="L3" s="7" t="s">
        <v>27</v>
      </c>
      <c r="M3" s="25">
        <v>38800</v>
      </c>
      <c r="N3" s="25">
        <v>6766331.999999999</v>
      </c>
      <c r="O3" s="26">
        <v>34049.19</v>
      </c>
      <c r="P3" s="19">
        <v>5937839</v>
      </c>
      <c r="Q3" s="14">
        <v>38800</v>
      </c>
      <c r="R3" s="19">
        <v>6766332</v>
      </c>
    </row>
    <row r="4" spans="1:18" s="22" customFormat="1" ht="18" customHeight="1">
      <c r="A4" s="25" t="s">
        <v>48</v>
      </c>
      <c r="B4" s="7" t="s">
        <v>23</v>
      </c>
      <c r="C4" s="7">
        <v>101</v>
      </c>
      <c r="D4" s="7" t="s">
        <v>24</v>
      </c>
      <c r="E4" s="7" t="s">
        <v>29</v>
      </c>
      <c r="F4" s="25">
        <v>235.82</v>
      </c>
      <c r="G4" s="25">
        <v>235.82</v>
      </c>
      <c r="H4" s="7"/>
      <c r="I4" s="7">
        <v>162.21</v>
      </c>
      <c r="J4" s="7">
        <v>73.61</v>
      </c>
      <c r="K4" s="7" t="s">
        <v>26</v>
      </c>
      <c r="L4" s="7" t="s">
        <v>27</v>
      </c>
      <c r="M4" s="25">
        <v>35600</v>
      </c>
      <c r="N4" s="25">
        <v>8395192</v>
      </c>
      <c r="O4" s="26">
        <v>33315.2</v>
      </c>
      <c r="P4" s="19">
        <f>O4*F4</f>
        <v>7856390.463999999</v>
      </c>
      <c r="Q4" s="14">
        <v>35216</v>
      </c>
      <c r="R4" s="19">
        <v>8304637</v>
      </c>
    </row>
    <row r="5" spans="1:18" s="22" customFormat="1" ht="18" customHeight="1">
      <c r="A5" s="25" t="s">
        <v>49</v>
      </c>
      <c r="B5" s="7" t="s">
        <v>23</v>
      </c>
      <c r="C5" s="7">
        <v>101</v>
      </c>
      <c r="D5" s="7" t="s">
        <v>24</v>
      </c>
      <c r="E5" s="7" t="s">
        <v>28</v>
      </c>
      <c r="F5" s="25">
        <v>293.32</v>
      </c>
      <c r="G5" s="25">
        <v>293.32</v>
      </c>
      <c r="H5" s="7"/>
      <c r="I5" s="7">
        <v>194.64</v>
      </c>
      <c r="J5" s="7">
        <v>98.68</v>
      </c>
      <c r="K5" s="7" t="s">
        <v>26</v>
      </c>
      <c r="L5" s="7" t="s">
        <v>27</v>
      </c>
      <c r="M5" s="25">
        <v>31500</v>
      </c>
      <c r="N5" s="25">
        <v>9239580</v>
      </c>
      <c r="O5" s="26">
        <v>29417.72</v>
      </c>
      <c r="P5" s="19">
        <f>O5*F5</f>
        <v>8628805.6304</v>
      </c>
      <c r="Q5" s="14">
        <v>33000</v>
      </c>
      <c r="R5" s="19">
        <v>9679560</v>
      </c>
    </row>
    <row r="6" spans="1:18" s="22" customFormat="1" ht="18" customHeight="1">
      <c r="A6" s="25" t="s">
        <v>50</v>
      </c>
      <c r="B6" s="7" t="s">
        <v>23</v>
      </c>
      <c r="C6" s="7">
        <v>105</v>
      </c>
      <c r="D6" s="7" t="s">
        <v>24</v>
      </c>
      <c r="E6" s="7" t="s">
        <v>28</v>
      </c>
      <c r="F6" s="25">
        <v>294.17</v>
      </c>
      <c r="G6" s="25">
        <v>294.17</v>
      </c>
      <c r="H6" s="7"/>
      <c r="I6" s="7">
        <v>195.44</v>
      </c>
      <c r="J6" s="7">
        <v>98.73</v>
      </c>
      <c r="K6" s="7" t="s">
        <v>26</v>
      </c>
      <c r="L6" s="7" t="s">
        <v>27</v>
      </c>
      <c r="M6" s="25">
        <v>31400</v>
      </c>
      <c r="N6" s="25">
        <v>9236938</v>
      </c>
      <c r="O6" s="26">
        <v>32244.78</v>
      </c>
      <c r="P6" s="19">
        <f>O6*F6</f>
        <v>9485446.9326</v>
      </c>
      <c r="Q6" s="14">
        <v>33446</v>
      </c>
      <c r="R6" s="19">
        <v>9838810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43"/>
  <sheetViews>
    <sheetView tabSelected="1" zoomScale="90" zoomScaleNormal="90" workbookViewId="0" topLeftCell="A1">
      <selection activeCell="J46" sqref="J46"/>
    </sheetView>
  </sheetViews>
  <sheetFormatPr defaultColWidth="9.00390625" defaultRowHeight="15"/>
  <cols>
    <col min="1" max="1" width="12.421875" style="0" customWidth="1"/>
    <col min="2" max="2" width="5.8515625" style="0" customWidth="1"/>
    <col min="3" max="3" width="7.8515625" style="0" customWidth="1"/>
    <col min="4" max="5" width="9.00390625" style="0" hidden="1" customWidth="1"/>
    <col min="6" max="6" width="13.00390625" style="0" bestFit="1" customWidth="1"/>
    <col min="7" max="7" width="16.421875" style="0" customWidth="1"/>
    <col min="8" max="8" width="9.8515625" style="0" customWidth="1"/>
    <col min="9" max="9" width="16.00390625" style="0" bestFit="1" customWidth="1"/>
    <col min="10" max="10" width="13.8515625" style="0" bestFit="1" customWidth="1"/>
    <col min="11" max="11" width="9.7109375" style="0" customWidth="1"/>
    <col min="12" max="12" width="9.00390625" style="0" hidden="1" customWidth="1"/>
    <col min="13" max="13" width="10.28125" style="0" hidden="1" customWidth="1"/>
    <col min="14" max="14" width="10.421875" style="0" hidden="1" customWidth="1"/>
    <col min="15" max="16" width="13.8515625" style="2" bestFit="1" customWidth="1"/>
    <col min="17" max="17" width="7.8515625" style="2" customWidth="1"/>
    <col min="18" max="18" width="12.140625" style="0" customWidth="1"/>
    <col min="19" max="19" width="11.421875" style="0" bestFit="1" customWidth="1"/>
  </cols>
  <sheetData>
    <row r="1" spans="1:3" ht="14.25">
      <c r="A1" s="3" t="s">
        <v>0</v>
      </c>
      <c r="B1" s="3"/>
      <c r="C1" s="3"/>
    </row>
    <row r="2" spans="1:17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" customHeight="1">
      <c r="A3" s="5" t="s">
        <v>65</v>
      </c>
      <c r="B3" s="3"/>
      <c r="C3" s="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54" ht="18.75" customHeight="1">
      <c r="A4" s="7" t="s">
        <v>4</v>
      </c>
      <c r="B4" s="7" t="s">
        <v>5</v>
      </c>
      <c r="C4" s="7" t="s">
        <v>6</v>
      </c>
      <c r="D4" s="7"/>
      <c r="E4" s="7"/>
      <c r="F4" s="7" t="s">
        <v>7</v>
      </c>
      <c r="G4" s="7" t="s">
        <v>8</v>
      </c>
      <c r="H4" s="8" t="s">
        <v>9</v>
      </c>
      <c r="I4" s="8" t="s">
        <v>10</v>
      </c>
      <c r="J4" s="7" t="s">
        <v>11</v>
      </c>
      <c r="K4" s="7" t="s">
        <v>14</v>
      </c>
      <c r="L4" s="7" t="s">
        <v>15</v>
      </c>
      <c r="M4" s="7" t="s">
        <v>16</v>
      </c>
      <c r="N4" s="7" t="s">
        <v>17</v>
      </c>
      <c r="O4" s="14" t="s">
        <v>16</v>
      </c>
      <c r="P4" s="14" t="s">
        <v>17</v>
      </c>
      <c r="Q4" s="21" t="s">
        <v>66</v>
      </c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</row>
    <row r="5" spans="1:254" s="1" customFormat="1" ht="18.75" customHeight="1">
      <c r="A5" s="9" t="s">
        <v>45</v>
      </c>
      <c r="B5" s="7" t="s">
        <v>23</v>
      </c>
      <c r="C5" s="7">
        <v>104</v>
      </c>
      <c r="D5" s="7"/>
      <c r="E5" s="7"/>
      <c r="F5" s="7" t="s">
        <v>67</v>
      </c>
      <c r="G5" s="9" t="s">
        <v>28</v>
      </c>
      <c r="H5" s="10">
        <v>293.29</v>
      </c>
      <c r="I5" s="10">
        <v>293.29</v>
      </c>
      <c r="J5" s="15">
        <v>0</v>
      </c>
      <c r="K5" s="7" t="s">
        <v>68</v>
      </c>
      <c r="L5" s="7" t="s">
        <v>30</v>
      </c>
      <c r="M5" s="7">
        <v>32200</v>
      </c>
      <c r="N5" s="7">
        <v>9446192</v>
      </c>
      <c r="O5" s="10">
        <v>35640</v>
      </c>
      <c r="P5" s="16">
        <f>O5*H5</f>
        <v>10452855.600000001</v>
      </c>
      <c r="Q5" s="7" t="s">
        <v>30</v>
      </c>
      <c r="R5" s="23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</row>
    <row r="6" spans="1:254" s="1" customFormat="1" ht="18.75" customHeight="1">
      <c r="A6" s="9" t="s">
        <v>47</v>
      </c>
      <c r="B6" s="7" t="s">
        <v>23</v>
      </c>
      <c r="C6" s="7">
        <v>104</v>
      </c>
      <c r="D6" s="7"/>
      <c r="E6" s="7"/>
      <c r="F6" s="7" t="s">
        <v>67</v>
      </c>
      <c r="G6" s="9" t="s">
        <v>29</v>
      </c>
      <c r="H6" s="10">
        <v>235.42</v>
      </c>
      <c r="I6" s="10">
        <v>235.42</v>
      </c>
      <c r="J6" s="7">
        <v>0</v>
      </c>
      <c r="K6" s="7" t="s">
        <v>68</v>
      </c>
      <c r="L6" s="7"/>
      <c r="M6" s="7"/>
      <c r="N6" s="7"/>
      <c r="O6" s="17">
        <v>34560</v>
      </c>
      <c r="P6" s="16">
        <f>O6*H6</f>
        <v>8136115.199999999</v>
      </c>
      <c r="Q6" s="7" t="s">
        <v>30</v>
      </c>
      <c r="R6" s="23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</row>
    <row r="7" spans="1:254" s="1" customFormat="1" ht="18.75" customHeight="1">
      <c r="A7" s="9" t="s">
        <v>49</v>
      </c>
      <c r="B7" s="7" t="s">
        <v>23</v>
      </c>
      <c r="C7" s="7">
        <v>102</v>
      </c>
      <c r="D7" s="7"/>
      <c r="E7" s="7"/>
      <c r="F7" s="7" t="s">
        <v>67</v>
      </c>
      <c r="G7" s="9" t="s">
        <v>29</v>
      </c>
      <c r="H7" s="10">
        <v>234.9</v>
      </c>
      <c r="I7" s="10">
        <v>234.9</v>
      </c>
      <c r="J7" s="7">
        <v>0</v>
      </c>
      <c r="K7" s="7" t="s">
        <v>68</v>
      </c>
      <c r="L7" s="7"/>
      <c r="M7" s="7"/>
      <c r="N7" s="7"/>
      <c r="O7" s="17">
        <v>34560</v>
      </c>
      <c r="P7" s="16">
        <f>O7*H7</f>
        <v>8118144</v>
      </c>
      <c r="Q7" s="7" t="s">
        <v>30</v>
      </c>
      <c r="R7" s="23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1" customFormat="1" ht="18.75" customHeight="1">
      <c r="A8" s="9" t="s">
        <v>49</v>
      </c>
      <c r="B8" s="7" t="s">
        <v>23</v>
      </c>
      <c r="C8" s="7">
        <v>104</v>
      </c>
      <c r="D8" s="7"/>
      <c r="E8" s="7"/>
      <c r="F8" s="7" t="s">
        <v>67</v>
      </c>
      <c r="G8" s="9" t="s">
        <v>29</v>
      </c>
      <c r="H8" s="10">
        <v>234.94</v>
      </c>
      <c r="I8" s="10">
        <v>234.94</v>
      </c>
      <c r="J8" s="7">
        <v>0</v>
      </c>
      <c r="K8" s="7" t="s">
        <v>68</v>
      </c>
      <c r="L8" s="7"/>
      <c r="M8" s="7"/>
      <c r="N8" s="7"/>
      <c r="O8" s="17">
        <v>34560</v>
      </c>
      <c r="P8" s="16">
        <f aca="true" t="shared" si="0" ref="P8:P32">O8*H8</f>
        <v>8119526.4</v>
      </c>
      <c r="Q8" s="7" t="s">
        <v>30</v>
      </c>
      <c r="R8" s="23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1" customFormat="1" ht="18.75" customHeight="1">
      <c r="A9" s="9" t="s">
        <v>49</v>
      </c>
      <c r="B9" s="7" t="s">
        <v>23</v>
      </c>
      <c r="C9" s="7">
        <v>105</v>
      </c>
      <c r="D9" s="7"/>
      <c r="E9" s="7"/>
      <c r="F9" s="7" t="s">
        <v>67</v>
      </c>
      <c r="G9" s="9" t="s">
        <v>28</v>
      </c>
      <c r="H9" s="10">
        <v>293.43</v>
      </c>
      <c r="I9" s="10">
        <v>293.43</v>
      </c>
      <c r="J9" s="7">
        <v>0</v>
      </c>
      <c r="K9" s="7" t="s">
        <v>68</v>
      </c>
      <c r="L9" s="7"/>
      <c r="M9" s="7"/>
      <c r="N9" s="7"/>
      <c r="O9" s="17">
        <v>36720</v>
      </c>
      <c r="P9" s="16">
        <f t="shared" si="0"/>
        <v>10774749.6</v>
      </c>
      <c r="Q9" s="7" t="s">
        <v>30</v>
      </c>
      <c r="R9" s="23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1" customFormat="1" ht="18.75" customHeight="1">
      <c r="A10" s="9" t="s">
        <v>50</v>
      </c>
      <c r="B10" s="7" t="s">
        <v>23</v>
      </c>
      <c r="C10" s="7">
        <v>102</v>
      </c>
      <c r="D10" s="7"/>
      <c r="E10" s="7"/>
      <c r="F10" s="7" t="s">
        <v>67</v>
      </c>
      <c r="G10" s="9" t="s">
        <v>29</v>
      </c>
      <c r="H10" s="10">
        <v>234.9</v>
      </c>
      <c r="I10" s="10">
        <v>234.9</v>
      </c>
      <c r="J10" s="7">
        <v>0</v>
      </c>
      <c r="K10" s="7" t="s">
        <v>68</v>
      </c>
      <c r="L10" s="7"/>
      <c r="M10" s="7"/>
      <c r="N10" s="7"/>
      <c r="O10" s="17">
        <v>34560</v>
      </c>
      <c r="P10" s="16">
        <f t="shared" si="0"/>
        <v>8118144</v>
      </c>
      <c r="Q10" s="7" t="s">
        <v>30</v>
      </c>
      <c r="R10" s="23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1" customFormat="1" ht="18.75" customHeight="1">
      <c r="A11" s="9" t="s">
        <v>50</v>
      </c>
      <c r="B11" s="7" t="s">
        <v>23</v>
      </c>
      <c r="C11" s="7">
        <v>103</v>
      </c>
      <c r="D11" s="7"/>
      <c r="E11" s="7"/>
      <c r="F11" s="7" t="s">
        <v>67</v>
      </c>
      <c r="G11" s="9" t="s">
        <v>29</v>
      </c>
      <c r="H11" s="10">
        <v>234.9</v>
      </c>
      <c r="I11" s="10">
        <v>234.9</v>
      </c>
      <c r="J11" s="7">
        <v>0</v>
      </c>
      <c r="K11" s="7" t="s">
        <v>68</v>
      </c>
      <c r="L11" s="7"/>
      <c r="M11" s="7"/>
      <c r="N11" s="7"/>
      <c r="O11" s="17">
        <v>34560</v>
      </c>
      <c r="P11" s="16">
        <f t="shared" si="0"/>
        <v>8118144</v>
      </c>
      <c r="Q11" s="7" t="s">
        <v>30</v>
      </c>
      <c r="R11" s="23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1" customFormat="1" ht="18.75" customHeight="1">
      <c r="A12" s="9" t="s">
        <v>50</v>
      </c>
      <c r="B12" s="7" t="s">
        <v>23</v>
      </c>
      <c r="C12" s="7">
        <v>104</v>
      </c>
      <c r="D12" s="7"/>
      <c r="E12" s="7"/>
      <c r="F12" s="7" t="s">
        <v>67</v>
      </c>
      <c r="G12" s="9" t="s">
        <v>28</v>
      </c>
      <c r="H12" s="10">
        <v>294.21</v>
      </c>
      <c r="I12" s="10">
        <v>294.21</v>
      </c>
      <c r="J12" s="7">
        <v>0</v>
      </c>
      <c r="K12" s="7" t="s">
        <v>68</v>
      </c>
      <c r="L12" s="7"/>
      <c r="M12" s="7"/>
      <c r="N12" s="7"/>
      <c r="O12" s="17">
        <v>34560</v>
      </c>
      <c r="P12" s="16">
        <f t="shared" si="0"/>
        <v>10167897.6</v>
      </c>
      <c r="Q12" s="7" t="s">
        <v>30</v>
      </c>
      <c r="R12" s="23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1" customFormat="1" ht="18.75" customHeight="1">
      <c r="A13" s="9" t="s">
        <v>50</v>
      </c>
      <c r="B13" s="7" t="s">
        <v>23</v>
      </c>
      <c r="C13" s="7">
        <v>106</v>
      </c>
      <c r="D13" s="7"/>
      <c r="E13" s="7"/>
      <c r="F13" s="7" t="s">
        <v>67</v>
      </c>
      <c r="G13" s="9" t="s">
        <v>29</v>
      </c>
      <c r="H13" s="10">
        <v>234.9</v>
      </c>
      <c r="I13" s="10">
        <v>234.9</v>
      </c>
      <c r="J13" s="7">
        <v>0</v>
      </c>
      <c r="K13" s="7" t="s">
        <v>68</v>
      </c>
      <c r="L13" s="7"/>
      <c r="M13" s="7"/>
      <c r="N13" s="7"/>
      <c r="O13" s="17">
        <v>34560</v>
      </c>
      <c r="P13" s="16">
        <f t="shared" si="0"/>
        <v>8118144</v>
      </c>
      <c r="Q13" s="7" t="s">
        <v>30</v>
      </c>
      <c r="R13" s="23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1" customFormat="1" ht="18.75" customHeight="1">
      <c r="A14" s="9" t="s">
        <v>50</v>
      </c>
      <c r="B14" s="7" t="s">
        <v>23</v>
      </c>
      <c r="C14" s="7">
        <v>107</v>
      </c>
      <c r="D14" s="7"/>
      <c r="E14" s="7"/>
      <c r="F14" s="7" t="s">
        <v>67</v>
      </c>
      <c r="G14" s="9" t="s">
        <v>29</v>
      </c>
      <c r="H14" s="10">
        <v>234.9</v>
      </c>
      <c r="I14" s="10">
        <v>234.9</v>
      </c>
      <c r="J14" s="7">
        <v>0</v>
      </c>
      <c r="K14" s="7" t="s">
        <v>68</v>
      </c>
      <c r="L14" s="7"/>
      <c r="M14" s="7"/>
      <c r="N14" s="7"/>
      <c r="O14" s="17">
        <v>35640</v>
      </c>
      <c r="P14" s="16">
        <f t="shared" si="0"/>
        <v>8371836</v>
      </c>
      <c r="Q14" s="7" t="s">
        <v>30</v>
      </c>
      <c r="R14" s="23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1" customFormat="1" ht="18.75" customHeight="1">
      <c r="A15" s="11" t="s">
        <v>69</v>
      </c>
      <c r="B15" s="7" t="s">
        <v>23</v>
      </c>
      <c r="C15" s="7">
        <v>104</v>
      </c>
      <c r="D15" s="7"/>
      <c r="E15" s="7"/>
      <c r="F15" s="7" t="s">
        <v>67</v>
      </c>
      <c r="G15" s="7" t="s">
        <v>70</v>
      </c>
      <c r="H15" s="12">
        <v>293.76</v>
      </c>
      <c r="I15" s="18">
        <v>293.76</v>
      </c>
      <c r="J15" s="7">
        <v>0</v>
      </c>
      <c r="K15" s="7" t="s">
        <v>68</v>
      </c>
      <c r="L15" s="7"/>
      <c r="M15" s="7"/>
      <c r="N15" s="7"/>
      <c r="O15" s="17">
        <v>36180</v>
      </c>
      <c r="P15" s="16">
        <f t="shared" si="0"/>
        <v>10628236.799999999</v>
      </c>
      <c r="Q15" s="7" t="s">
        <v>30</v>
      </c>
      <c r="R15" s="23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1" customFormat="1" ht="18.75" customHeight="1">
      <c r="A16" s="11" t="s">
        <v>71</v>
      </c>
      <c r="B16" s="7" t="s">
        <v>23</v>
      </c>
      <c r="C16" s="7">
        <v>102</v>
      </c>
      <c r="D16" s="7"/>
      <c r="E16" s="7"/>
      <c r="F16" s="7" t="s">
        <v>67</v>
      </c>
      <c r="G16" s="13" t="s">
        <v>70</v>
      </c>
      <c r="H16" s="8">
        <v>293.2</v>
      </c>
      <c r="I16" s="8">
        <v>293.2</v>
      </c>
      <c r="J16" s="7">
        <v>0</v>
      </c>
      <c r="K16" s="7" t="s">
        <v>68</v>
      </c>
      <c r="L16" s="7"/>
      <c r="M16" s="7"/>
      <c r="N16" s="7"/>
      <c r="O16" s="17">
        <v>36072</v>
      </c>
      <c r="P16" s="16">
        <f t="shared" si="0"/>
        <v>10576310.4</v>
      </c>
      <c r="Q16" s="7" t="s">
        <v>30</v>
      </c>
      <c r="R16" s="23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1" customFormat="1" ht="18.75" customHeight="1">
      <c r="A17" s="11" t="s">
        <v>71</v>
      </c>
      <c r="B17" s="7" t="s">
        <v>23</v>
      </c>
      <c r="C17" s="7">
        <v>103</v>
      </c>
      <c r="D17" s="7"/>
      <c r="E17" s="7"/>
      <c r="F17" s="7" t="s">
        <v>67</v>
      </c>
      <c r="G17" s="13" t="s">
        <v>70</v>
      </c>
      <c r="H17" s="8">
        <v>293.22</v>
      </c>
      <c r="I17" s="8">
        <v>293.22</v>
      </c>
      <c r="J17" s="7">
        <v>0</v>
      </c>
      <c r="K17" s="7" t="s">
        <v>68</v>
      </c>
      <c r="L17" s="7"/>
      <c r="M17" s="7"/>
      <c r="N17" s="7"/>
      <c r="O17" s="17">
        <v>36180</v>
      </c>
      <c r="P17" s="16">
        <f t="shared" si="0"/>
        <v>10608699.600000001</v>
      </c>
      <c r="Q17" s="7" t="s">
        <v>30</v>
      </c>
      <c r="R17" s="23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1" customFormat="1" ht="18.75" customHeight="1">
      <c r="A18" s="11" t="s">
        <v>72</v>
      </c>
      <c r="B18" s="7" t="s">
        <v>23</v>
      </c>
      <c r="C18" s="7">
        <v>102</v>
      </c>
      <c r="D18" s="7"/>
      <c r="E18" s="7"/>
      <c r="F18" s="7" t="s">
        <v>67</v>
      </c>
      <c r="G18" s="13" t="s">
        <v>73</v>
      </c>
      <c r="H18" s="8">
        <v>235.74</v>
      </c>
      <c r="I18" s="8">
        <v>235.74</v>
      </c>
      <c r="J18" s="7">
        <v>0</v>
      </c>
      <c r="K18" s="7" t="s">
        <v>68</v>
      </c>
      <c r="L18" s="7"/>
      <c r="M18" s="7"/>
      <c r="N18" s="7"/>
      <c r="O18" s="17">
        <v>35748</v>
      </c>
      <c r="P18" s="16">
        <f t="shared" si="0"/>
        <v>8427233.52</v>
      </c>
      <c r="Q18" s="7" t="s">
        <v>30</v>
      </c>
      <c r="R18" s="23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1" customFormat="1" ht="18.75" customHeight="1">
      <c r="A19" s="11" t="s">
        <v>72</v>
      </c>
      <c r="B19" s="7" t="s">
        <v>23</v>
      </c>
      <c r="C19" s="7">
        <v>103</v>
      </c>
      <c r="D19" s="7"/>
      <c r="E19" s="7"/>
      <c r="F19" s="7" t="s">
        <v>67</v>
      </c>
      <c r="G19" s="13" t="s">
        <v>73</v>
      </c>
      <c r="H19" s="8">
        <v>236.68</v>
      </c>
      <c r="I19" s="8">
        <v>236.68</v>
      </c>
      <c r="J19" s="7">
        <v>0</v>
      </c>
      <c r="K19" s="7" t="s">
        <v>68</v>
      </c>
      <c r="L19" s="7"/>
      <c r="M19" s="7"/>
      <c r="N19" s="7"/>
      <c r="O19" s="17">
        <v>36072</v>
      </c>
      <c r="P19" s="16">
        <f t="shared" si="0"/>
        <v>8537520.96</v>
      </c>
      <c r="Q19" s="7" t="s">
        <v>30</v>
      </c>
      <c r="R19" s="23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1" customFormat="1" ht="18.75" customHeight="1">
      <c r="A20" s="11" t="s">
        <v>74</v>
      </c>
      <c r="B20" s="7" t="s">
        <v>23</v>
      </c>
      <c r="C20" s="7">
        <v>102</v>
      </c>
      <c r="D20" s="7"/>
      <c r="E20" s="7"/>
      <c r="F20" s="7" t="s">
        <v>67</v>
      </c>
      <c r="G20" s="13" t="s">
        <v>70</v>
      </c>
      <c r="H20" s="13">
        <v>293.17</v>
      </c>
      <c r="I20" s="13">
        <v>293.17</v>
      </c>
      <c r="J20" s="7">
        <v>0</v>
      </c>
      <c r="K20" s="7" t="s">
        <v>68</v>
      </c>
      <c r="L20" s="7"/>
      <c r="M20" s="7"/>
      <c r="N20" s="7"/>
      <c r="O20" s="17">
        <v>36720</v>
      </c>
      <c r="P20" s="16">
        <f t="shared" si="0"/>
        <v>10765202.4</v>
      </c>
      <c r="Q20" s="7" t="s">
        <v>30</v>
      </c>
      <c r="R20" s="23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1" customFormat="1" ht="18.75" customHeight="1">
      <c r="A21" s="11" t="s">
        <v>74</v>
      </c>
      <c r="B21" s="7" t="s">
        <v>23</v>
      </c>
      <c r="C21" s="7">
        <v>103</v>
      </c>
      <c r="D21" s="7"/>
      <c r="E21" s="7"/>
      <c r="F21" s="7" t="s">
        <v>67</v>
      </c>
      <c r="G21" s="13" t="s">
        <v>70</v>
      </c>
      <c r="H21" s="13">
        <v>293.14</v>
      </c>
      <c r="I21" s="13">
        <v>293.14</v>
      </c>
      <c r="J21" s="7">
        <v>0</v>
      </c>
      <c r="K21" s="7" t="s">
        <v>68</v>
      </c>
      <c r="L21" s="7"/>
      <c r="M21" s="7"/>
      <c r="N21" s="7"/>
      <c r="O21" s="17">
        <v>37260</v>
      </c>
      <c r="P21" s="16">
        <f t="shared" si="0"/>
        <v>10922396.4</v>
      </c>
      <c r="Q21" s="7" t="s">
        <v>30</v>
      </c>
      <c r="R21" s="23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1" customFormat="1" ht="18.75" customHeight="1">
      <c r="A22" s="11" t="s">
        <v>74</v>
      </c>
      <c r="B22" s="7" t="s">
        <v>23</v>
      </c>
      <c r="C22" s="7">
        <v>104</v>
      </c>
      <c r="D22" s="7"/>
      <c r="E22" s="7"/>
      <c r="F22" s="7" t="s">
        <v>67</v>
      </c>
      <c r="G22" s="13" t="s">
        <v>73</v>
      </c>
      <c r="H22" s="13">
        <v>234.64</v>
      </c>
      <c r="I22" s="13">
        <v>234.64</v>
      </c>
      <c r="J22" s="7">
        <v>0</v>
      </c>
      <c r="K22" s="7" t="s">
        <v>68</v>
      </c>
      <c r="L22" s="7"/>
      <c r="M22" s="7"/>
      <c r="N22" s="7"/>
      <c r="O22" s="17">
        <v>36936</v>
      </c>
      <c r="P22" s="16">
        <f t="shared" si="0"/>
        <v>8666663.04</v>
      </c>
      <c r="Q22" s="7" t="s">
        <v>30</v>
      </c>
      <c r="R22" s="23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1" customFormat="1" ht="18.75" customHeight="1">
      <c r="A23" s="11" t="s">
        <v>75</v>
      </c>
      <c r="B23" s="7" t="s">
        <v>23</v>
      </c>
      <c r="C23" s="7">
        <v>103</v>
      </c>
      <c r="D23" s="7"/>
      <c r="E23" s="7"/>
      <c r="F23" s="7" t="s">
        <v>67</v>
      </c>
      <c r="G23" s="13" t="s">
        <v>73</v>
      </c>
      <c r="H23" s="13">
        <v>238.8</v>
      </c>
      <c r="I23" s="13">
        <v>238.8</v>
      </c>
      <c r="J23" s="7">
        <v>0</v>
      </c>
      <c r="K23" s="7" t="s">
        <v>68</v>
      </c>
      <c r="L23" s="7"/>
      <c r="M23" s="7"/>
      <c r="N23" s="7"/>
      <c r="O23" s="17">
        <v>36828</v>
      </c>
      <c r="P23" s="16">
        <f t="shared" si="0"/>
        <v>8794526.4</v>
      </c>
      <c r="Q23" s="7" t="s">
        <v>30</v>
      </c>
      <c r="R23" s="23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1" customFormat="1" ht="18.75" customHeight="1">
      <c r="A24" s="11" t="s">
        <v>75</v>
      </c>
      <c r="B24" s="7" t="s">
        <v>23</v>
      </c>
      <c r="C24" s="7">
        <v>105</v>
      </c>
      <c r="D24" s="7"/>
      <c r="E24" s="7"/>
      <c r="F24" s="7" t="s">
        <v>67</v>
      </c>
      <c r="G24" s="13" t="s">
        <v>70</v>
      </c>
      <c r="H24" s="13">
        <v>293.11</v>
      </c>
      <c r="I24" s="13">
        <v>293.11</v>
      </c>
      <c r="J24" s="7">
        <v>0</v>
      </c>
      <c r="K24" s="7" t="s">
        <v>68</v>
      </c>
      <c r="L24" s="7"/>
      <c r="M24" s="7"/>
      <c r="N24" s="7"/>
      <c r="O24" s="17">
        <v>36720</v>
      </c>
      <c r="P24" s="16">
        <f t="shared" si="0"/>
        <v>10762999.200000001</v>
      </c>
      <c r="Q24" s="7" t="s">
        <v>30</v>
      </c>
      <c r="R24" s="23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1" customFormat="1" ht="18.75" customHeight="1">
      <c r="A25" s="11" t="s">
        <v>76</v>
      </c>
      <c r="B25" s="7" t="s">
        <v>23</v>
      </c>
      <c r="C25" s="7">
        <v>103</v>
      </c>
      <c r="D25" s="7"/>
      <c r="E25" s="7"/>
      <c r="F25" s="7" t="s">
        <v>67</v>
      </c>
      <c r="G25" s="13" t="s">
        <v>73</v>
      </c>
      <c r="H25" s="13">
        <v>234.73</v>
      </c>
      <c r="I25" s="13">
        <v>234.73</v>
      </c>
      <c r="J25" s="7">
        <v>0</v>
      </c>
      <c r="K25" s="7" t="s">
        <v>68</v>
      </c>
      <c r="L25" s="7"/>
      <c r="M25" s="7"/>
      <c r="N25" s="7"/>
      <c r="O25" s="17">
        <v>35424</v>
      </c>
      <c r="P25" s="16">
        <f t="shared" si="0"/>
        <v>8315075.52</v>
      </c>
      <c r="Q25" s="7" t="s">
        <v>30</v>
      </c>
      <c r="R25" s="23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1" customFormat="1" ht="18.75" customHeight="1">
      <c r="A26" s="11" t="s">
        <v>76</v>
      </c>
      <c r="B26" s="7" t="s">
        <v>23</v>
      </c>
      <c r="C26" s="7">
        <v>104</v>
      </c>
      <c r="D26" s="7"/>
      <c r="E26" s="7"/>
      <c r="F26" s="7" t="s">
        <v>67</v>
      </c>
      <c r="G26" s="13" t="s">
        <v>73</v>
      </c>
      <c r="H26" s="13">
        <v>235.77</v>
      </c>
      <c r="I26" s="13">
        <v>235.77</v>
      </c>
      <c r="J26" s="7">
        <v>0</v>
      </c>
      <c r="K26" s="7" t="s">
        <v>68</v>
      </c>
      <c r="L26" s="7"/>
      <c r="M26" s="7"/>
      <c r="N26" s="7"/>
      <c r="O26" s="17">
        <v>35424</v>
      </c>
      <c r="P26" s="16">
        <f t="shared" si="0"/>
        <v>8351916.48</v>
      </c>
      <c r="Q26" s="7" t="s">
        <v>30</v>
      </c>
      <c r="R26" s="23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1" customFormat="1" ht="18.75" customHeight="1">
      <c r="A27" s="11" t="s">
        <v>77</v>
      </c>
      <c r="B27" s="7" t="s">
        <v>23</v>
      </c>
      <c r="C27" s="7">
        <v>101</v>
      </c>
      <c r="D27" s="7"/>
      <c r="E27" s="7"/>
      <c r="F27" s="7" t="s">
        <v>67</v>
      </c>
      <c r="G27" s="13" t="s">
        <v>70</v>
      </c>
      <c r="H27" s="13">
        <v>293.25</v>
      </c>
      <c r="I27" s="13">
        <v>293.25</v>
      </c>
      <c r="J27" s="7">
        <v>0</v>
      </c>
      <c r="K27" s="7" t="s">
        <v>68</v>
      </c>
      <c r="L27" s="7"/>
      <c r="M27" s="7"/>
      <c r="N27" s="7"/>
      <c r="O27" s="17">
        <v>36288</v>
      </c>
      <c r="P27" s="16">
        <f t="shared" si="0"/>
        <v>10641456</v>
      </c>
      <c r="Q27" s="7" t="s">
        <v>30</v>
      </c>
      <c r="R27" s="23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1" customFormat="1" ht="18.75" customHeight="1">
      <c r="A28" s="11" t="s">
        <v>78</v>
      </c>
      <c r="B28" s="7" t="s">
        <v>23</v>
      </c>
      <c r="C28" s="7">
        <v>101</v>
      </c>
      <c r="D28" s="7"/>
      <c r="E28" s="7"/>
      <c r="F28" s="7" t="s">
        <v>67</v>
      </c>
      <c r="G28" s="13" t="s">
        <v>73</v>
      </c>
      <c r="H28" s="13">
        <v>238.8</v>
      </c>
      <c r="I28" s="13">
        <v>238.8</v>
      </c>
      <c r="J28" s="7">
        <v>0</v>
      </c>
      <c r="K28" s="7" t="s">
        <v>68</v>
      </c>
      <c r="L28" s="7"/>
      <c r="M28" s="7"/>
      <c r="N28" s="7"/>
      <c r="O28" s="17">
        <v>37260</v>
      </c>
      <c r="P28" s="16">
        <f t="shared" si="0"/>
        <v>8897688</v>
      </c>
      <c r="Q28" s="7" t="s">
        <v>30</v>
      </c>
      <c r="R28" s="23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1" customFormat="1" ht="18.75" customHeight="1">
      <c r="A29" s="11" t="s">
        <v>79</v>
      </c>
      <c r="B29" s="7" t="s">
        <v>23</v>
      </c>
      <c r="C29" s="7">
        <v>101</v>
      </c>
      <c r="D29" s="7"/>
      <c r="E29" s="7"/>
      <c r="F29" s="7" t="s">
        <v>67</v>
      </c>
      <c r="G29" s="13" t="s">
        <v>70</v>
      </c>
      <c r="H29" s="13">
        <v>293.33</v>
      </c>
      <c r="I29" s="13">
        <v>293.33</v>
      </c>
      <c r="J29" s="7">
        <v>0</v>
      </c>
      <c r="K29" s="7" t="s">
        <v>68</v>
      </c>
      <c r="L29" s="7"/>
      <c r="M29" s="7"/>
      <c r="N29" s="7"/>
      <c r="O29" s="17">
        <v>35640</v>
      </c>
      <c r="P29" s="16">
        <f t="shared" si="0"/>
        <v>10454281.2</v>
      </c>
      <c r="Q29" s="7" t="s">
        <v>30</v>
      </c>
      <c r="R29" s="23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1" customFormat="1" ht="18.75" customHeight="1">
      <c r="A30" s="11" t="s">
        <v>79</v>
      </c>
      <c r="B30" s="7" t="s">
        <v>23</v>
      </c>
      <c r="C30" s="7">
        <v>102</v>
      </c>
      <c r="D30" s="7"/>
      <c r="E30" s="7"/>
      <c r="F30" s="7" t="s">
        <v>67</v>
      </c>
      <c r="G30" s="13" t="s">
        <v>73</v>
      </c>
      <c r="H30" s="13">
        <v>234.75</v>
      </c>
      <c r="I30" s="13">
        <v>234.75</v>
      </c>
      <c r="J30" s="7">
        <v>0</v>
      </c>
      <c r="K30" s="7" t="s">
        <v>68</v>
      </c>
      <c r="L30" s="7"/>
      <c r="M30" s="7"/>
      <c r="N30" s="7"/>
      <c r="O30" s="17">
        <v>36720</v>
      </c>
      <c r="P30" s="16">
        <f t="shared" si="0"/>
        <v>8620020</v>
      </c>
      <c r="Q30" s="7" t="s">
        <v>30</v>
      </c>
      <c r="R30" s="23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1" customFormat="1" ht="18.75" customHeight="1">
      <c r="A31" s="11" t="s">
        <v>80</v>
      </c>
      <c r="B31" s="7" t="s">
        <v>23</v>
      </c>
      <c r="C31" s="7">
        <v>102</v>
      </c>
      <c r="D31" s="7"/>
      <c r="E31" s="7"/>
      <c r="F31" s="7" t="s">
        <v>67</v>
      </c>
      <c r="G31" s="13" t="s">
        <v>73</v>
      </c>
      <c r="H31" s="13">
        <v>234.75</v>
      </c>
      <c r="I31" s="13">
        <v>234.75</v>
      </c>
      <c r="J31" s="7">
        <v>0</v>
      </c>
      <c r="K31" s="7" t="s">
        <v>68</v>
      </c>
      <c r="L31" s="7"/>
      <c r="M31" s="7"/>
      <c r="N31" s="7"/>
      <c r="O31" s="17">
        <v>35640</v>
      </c>
      <c r="P31" s="16">
        <f t="shared" si="0"/>
        <v>8366490</v>
      </c>
      <c r="Q31" s="7" t="s">
        <v>30</v>
      </c>
      <c r="R31" s="23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1" customFormat="1" ht="18.75" customHeight="1">
      <c r="A32" s="11" t="s">
        <v>80</v>
      </c>
      <c r="B32" s="7" t="s">
        <v>23</v>
      </c>
      <c r="C32" s="7">
        <v>103</v>
      </c>
      <c r="D32" s="7"/>
      <c r="E32" s="7"/>
      <c r="F32" s="7" t="s">
        <v>67</v>
      </c>
      <c r="G32" s="13" t="s">
        <v>73</v>
      </c>
      <c r="H32" s="13">
        <v>234.73</v>
      </c>
      <c r="I32" s="13">
        <v>234.73</v>
      </c>
      <c r="J32" s="7">
        <v>0</v>
      </c>
      <c r="K32" s="7" t="s">
        <v>68</v>
      </c>
      <c r="L32" s="7"/>
      <c r="M32" s="7"/>
      <c r="N32" s="7"/>
      <c r="O32" s="17">
        <v>35856</v>
      </c>
      <c r="P32" s="16">
        <f t="shared" si="0"/>
        <v>8416478.879999999</v>
      </c>
      <c r="Q32" s="7" t="s">
        <v>30</v>
      </c>
      <c r="R32" s="23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1" customFormat="1" ht="18.75" customHeight="1">
      <c r="A33" s="11" t="s">
        <v>81</v>
      </c>
      <c r="B33" s="7" t="s">
        <v>23</v>
      </c>
      <c r="C33" s="7">
        <v>101</v>
      </c>
      <c r="D33" s="7"/>
      <c r="E33" s="7"/>
      <c r="F33" s="7" t="s">
        <v>67</v>
      </c>
      <c r="G33" s="13" t="s">
        <v>82</v>
      </c>
      <c r="H33" s="13">
        <v>170.88</v>
      </c>
      <c r="I33" s="13">
        <v>170.88</v>
      </c>
      <c r="J33" s="7">
        <v>0</v>
      </c>
      <c r="K33" s="7" t="s">
        <v>68</v>
      </c>
      <c r="L33" s="7"/>
      <c r="M33" s="7"/>
      <c r="N33" s="7"/>
      <c r="O33" s="17">
        <v>40500</v>
      </c>
      <c r="P33" s="16">
        <f aca="true" t="shared" si="1" ref="P33:P40">O33*H33</f>
        <v>6920640</v>
      </c>
      <c r="Q33" s="7" t="s">
        <v>30</v>
      </c>
      <c r="R33" s="23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s="1" customFormat="1" ht="18.75" customHeight="1">
      <c r="A34" s="11" t="s">
        <v>81</v>
      </c>
      <c r="B34" s="7" t="s">
        <v>23</v>
      </c>
      <c r="C34" s="7">
        <v>102</v>
      </c>
      <c r="D34" s="7"/>
      <c r="E34" s="7"/>
      <c r="F34" s="7" t="s">
        <v>67</v>
      </c>
      <c r="G34" s="13" t="s">
        <v>73</v>
      </c>
      <c r="H34" s="13">
        <v>234.75</v>
      </c>
      <c r="I34" s="13">
        <v>234.75</v>
      </c>
      <c r="J34" s="7">
        <v>0</v>
      </c>
      <c r="K34" s="7" t="s">
        <v>68</v>
      </c>
      <c r="L34" s="7"/>
      <c r="M34" s="7"/>
      <c r="N34" s="7"/>
      <c r="O34" s="17">
        <v>34560</v>
      </c>
      <c r="P34" s="16">
        <f t="shared" si="1"/>
        <v>8112960</v>
      </c>
      <c r="Q34" s="7" t="s">
        <v>30</v>
      </c>
      <c r="R34" s="23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</row>
    <row r="35" spans="1:254" s="1" customFormat="1" ht="18.75" customHeight="1">
      <c r="A35" s="11" t="s">
        <v>81</v>
      </c>
      <c r="B35" s="7" t="s">
        <v>23</v>
      </c>
      <c r="C35" s="7">
        <v>103</v>
      </c>
      <c r="D35" s="7"/>
      <c r="E35" s="7"/>
      <c r="F35" s="7" t="s">
        <v>67</v>
      </c>
      <c r="G35" s="13" t="s">
        <v>73</v>
      </c>
      <c r="H35" s="13">
        <v>234.73</v>
      </c>
      <c r="I35" s="13">
        <v>234.73</v>
      </c>
      <c r="J35" s="7">
        <v>0</v>
      </c>
      <c r="K35" s="7" t="s">
        <v>68</v>
      </c>
      <c r="L35" s="7"/>
      <c r="M35" s="7"/>
      <c r="N35" s="7"/>
      <c r="O35" s="17">
        <v>35100</v>
      </c>
      <c r="P35" s="16">
        <f t="shared" si="1"/>
        <v>8239023</v>
      </c>
      <c r="Q35" s="7" t="s">
        <v>30</v>
      </c>
      <c r="R35" s="23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</row>
    <row r="36" spans="1:254" s="1" customFormat="1" ht="18.75" customHeight="1">
      <c r="A36" s="11" t="s">
        <v>81</v>
      </c>
      <c r="B36" s="7" t="s">
        <v>23</v>
      </c>
      <c r="C36" s="7">
        <v>104</v>
      </c>
      <c r="D36" s="7"/>
      <c r="E36" s="7"/>
      <c r="F36" s="7" t="s">
        <v>67</v>
      </c>
      <c r="G36" s="13" t="s">
        <v>73</v>
      </c>
      <c r="H36" s="13">
        <v>234.73</v>
      </c>
      <c r="I36" s="13">
        <v>234.73</v>
      </c>
      <c r="J36" s="7">
        <v>0</v>
      </c>
      <c r="K36" s="7" t="s">
        <v>68</v>
      </c>
      <c r="L36" s="7"/>
      <c r="M36" s="7"/>
      <c r="N36" s="7"/>
      <c r="O36" s="17">
        <v>34560</v>
      </c>
      <c r="P36" s="16">
        <f t="shared" si="1"/>
        <v>8112268.8</v>
      </c>
      <c r="Q36" s="7" t="s">
        <v>30</v>
      </c>
      <c r="R36" s="23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</row>
    <row r="37" spans="1:254" s="1" customFormat="1" ht="18.75" customHeight="1">
      <c r="A37" s="11" t="s">
        <v>83</v>
      </c>
      <c r="B37" s="7" t="s">
        <v>23</v>
      </c>
      <c r="C37" s="7">
        <v>101</v>
      </c>
      <c r="D37" s="7"/>
      <c r="E37" s="7"/>
      <c r="F37" s="7" t="s">
        <v>67</v>
      </c>
      <c r="G37" s="13" t="s">
        <v>73</v>
      </c>
      <c r="H37" s="13">
        <v>234.73</v>
      </c>
      <c r="I37" s="13">
        <v>234.73</v>
      </c>
      <c r="J37" s="7">
        <v>0</v>
      </c>
      <c r="K37" s="7" t="s">
        <v>68</v>
      </c>
      <c r="L37" s="7"/>
      <c r="M37" s="7"/>
      <c r="N37" s="7"/>
      <c r="O37" s="17">
        <v>35424</v>
      </c>
      <c r="P37" s="16">
        <f t="shared" si="1"/>
        <v>8315075.52</v>
      </c>
      <c r="Q37" s="7" t="s">
        <v>30</v>
      </c>
      <c r="R37" s="23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</row>
    <row r="38" spans="1:254" s="1" customFormat="1" ht="18.75" customHeight="1">
      <c r="A38" s="11" t="s">
        <v>83</v>
      </c>
      <c r="B38" s="7" t="s">
        <v>23</v>
      </c>
      <c r="C38" s="7">
        <v>102</v>
      </c>
      <c r="D38" s="7"/>
      <c r="E38" s="7"/>
      <c r="F38" s="7" t="s">
        <v>67</v>
      </c>
      <c r="G38" s="13" t="s">
        <v>73</v>
      </c>
      <c r="H38" s="13">
        <v>234.73</v>
      </c>
      <c r="I38" s="13">
        <v>234.73</v>
      </c>
      <c r="J38" s="7">
        <v>0</v>
      </c>
      <c r="K38" s="7" t="s">
        <v>68</v>
      </c>
      <c r="L38" s="7"/>
      <c r="M38" s="7"/>
      <c r="N38" s="7"/>
      <c r="O38" s="17">
        <v>35424</v>
      </c>
      <c r="P38" s="16">
        <f t="shared" si="1"/>
        <v>8315075.52</v>
      </c>
      <c r="Q38" s="7" t="s">
        <v>30</v>
      </c>
      <c r="R38" s="23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</row>
    <row r="39" spans="1:254" s="1" customFormat="1" ht="18.75" customHeight="1">
      <c r="A39" s="11" t="s">
        <v>83</v>
      </c>
      <c r="B39" s="7" t="s">
        <v>23</v>
      </c>
      <c r="C39" s="7">
        <v>103</v>
      </c>
      <c r="D39" s="7"/>
      <c r="E39" s="7"/>
      <c r="F39" s="7" t="s">
        <v>67</v>
      </c>
      <c r="G39" s="13" t="s">
        <v>73</v>
      </c>
      <c r="H39" s="13">
        <v>234.75</v>
      </c>
      <c r="I39" s="13">
        <v>234.75</v>
      </c>
      <c r="J39" s="7">
        <v>0</v>
      </c>
      <c r="K39" s="7" t="s">
        <v>68</v>
      </c>
      <c r="L39" s="7"/>
      <c r="M39" s="7"/>
      <c r="N39" s="7"/>
      <c r="O39" s="17">
        <v>35208</v>
      </c>
      <c r="P39" s="16">
        <f t="shared" si="1"/>
        <v>8265078</v>
      </c>
      <c r="Q39" s="7" t="s">
        <v>30</v>
      </c>
      <c r="R39" s="23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</row>
    <row r="40" spans="1:254" s="1" customFormat="1" ht="18.75" customHeight="1">
      <c r="A40" s="11" t="s">
        <v>83</v>
      </c>
      <c r="B40" s="7" t="s">
        <v>23</v>
      </c>
      <c r="C40" s="7">
        <v>104</v>
      </c>
      <c r="D40" s="7"/>
      <c r="E40" s="7"/>
      <c r="F40" s="7" t="s">
        <v>67</v>
      </c>
      <c r="G40" s="13" t="s">
        <v>82</v>
      </c>
      <c r="H40" s="13">
        <v>170.88</v>
      </c>
      <c r="I40" s="13">
        <v>170.88</v>
      </c>
      <c r="J40" s="7">
        <v>0</v>
      </c>
      <c r="K40" s="7" t="s">
        <v>68</v>
      </c>
      <c r="L40" s="7"/>
      <c r="M40" s="7"/>
      <c r="N40" s="7"/>
      <c r="O40" s="19">
        <v>42096.441947565545</v>
      </c>
      <c r="P40" s="16">
        <v>7193440</v>
      </c>
      <c r="Q40" s="7" t="s">
        <v>30</v>
      </c>
      <c r="R40" s="23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</row>
    <row r="41" spans="15:18" ht="13.5">
      <c r="O41" s="20"/>
      <c r="P41" s="20"/>
      <c r="R41" s="24"/>
    </row>
    <row r="42" spans="1:4" ht="14.25">
      <c r="A42" s="3" t="s">
        <v>60</v>
      </c>
      <c r="B42" s="3"/>
      <c r="C42" s="3"/>
      <c r="D42" s="3"/>
    </row>
    <row r="43" spans="1:4" ht="14.25">
      <c r="A43" s="3" t="s">
        <v>84</v>
      </c>
      <c r="B43" s="3"/>
      <c r="C43" s="3"/>
      <c r="D43" s="3"/>
    </row>
  </sheetData>
  <sheetProtection/>
  <autoFilter ref="A4:IV43"/>
  <mergeCells count="1">
    <mergeCell ref="A2:Q2"/>
  </mergeCells>
  <printOptions/>
  <pageMargins left="0.3" right="0.2" top="0.7480314960629921" bottom="0.7480314960629921" header="0.3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maisie</cp:lastModifiedBy>
  <dcterms:created xsi:type="dcterms:W3CDTF">2006-09-13T11:21:51Z</dcterms:created>
  <dcterms:modified xsi:type="dcterms:W3CDTF">2021-03-15T07:25:14Z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